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Карточки судей" sheetId="1" r:id="rId1"/>
    <sheet name="Сводная ведомость" sheetId="2" r:id="rId2"/>
  </sheets>
  <definedNames/>
  <calcPr fullCalcOnLoad="1"/>
</workbook>
</file>

<file path=xl/sharedStrings.xml><?xml version="1.0" encoding="utf-8"?>
<sst xmlns="http://schemas.openxmlformats.org/spreadsheetml/2006/main" count="118" uniqueCount="106">
  <si>
    <t xml:space="preserve"> регионального этапа II Всероссийского конкурса профессионального мастерства </t>
  </si>
  <si>
    <t>«Лучший лесной пожарный - 2016» в Республике Коми</t>
  </si>
  <si>
    <t>№ участника</t>
  </si>
  <si>
    <t xml:space="preserve">Отжимание 30 раз </t>
  </si>
  <si>
    <t>Неполное сгибание/ разгибание рук</t>
  </si>
  <si>
    <t>Касание коленями поверхности</t>
  </si>
  <si>
    <t>Подтягивание на перекладине</t>
  </si>
  <si>
    <t>неполное разгибание локтей</t>
  </si>
  <si>
    <t>подбородок ниже уровня перекладины</t>
  </si>
  <si>
    <t>не выполнение, каждое</t>
  </si>
  <si>
    <t xml:space="preserve">Преодоление наклонных бревен </t>
  </si>
  <si>
    <t>пропуск одного наклонного бревна</t>
  </si>
  <si>
    <t>касание отрезка бревна, окрашенного в красный цвет</t>
  </si>
  <si>
    <t xml:space="preserve">Переход по бревну </t>
  </si>
  <si>
    <t>касание земли ногами, падение</t>
  </si>
  <si>
    <t xml:space="preserve">Переход по столбикам </t>
  </si>
  <si>
    <t>пропуск одного столбика</t>
  </si>
  <si>
    <t>пропуск перекладины</t>
  </si>
  <si>
    <t xml:space="preserve">Тушение условного пожара из РЛО </t>
  </si>
  <si>
    <t>неполное наполнение емкости до 0,5 л</t>
  </si>
  <si>
    <t>неполное наполнение емкости до 0,25 л</t>
  </si>
  <si>
    <t>Отпиливание 3-х отрезков бензопилой</t>
  </si>
  <si>
    <t>выход каждого реза из разметки</t>
  </si>
  <si>
    <t>нарушение правил безопасного выполнения работ</t>
  </si>
  <si>
    <t>пропуск одного пропила</t>
  </si>
  <si>
    <t>Работа с мотопомпой</t>
  </si>
  <si>
    <t>нарушение техники безопасности</t>
  </si>
  <si>
    <t>Упр. №3</t>
  </si>
  <si>
    <t>Упр. №4</t>
  </si>
  <si>
    <t>Упр. №5</t>
  </si>
  <si>
    <t>Упр. №6</t>
  </si>
  <si>
    <t>Упр. №8</t>
  </si>
  <si>
    <t>Упр. №7</t>
  </si>
  <si>
    <t>Упр. №1</t>
  </si>
  <si>
    <t>Упр. №2</t>
  </si>
  <si>
    <t>Преодоле-ние 6 пере-кладин</t>
  </si>
  <si>
    <t>Штраф</t>
  </si>
  <si>
    <t>Гандикап</t>
  </si>
  <si>
    <t>Штрафное время</t>
  </si>
  <si>
    <t>Итоговое время</t>
  </si>
  <si>
    <t>Место</t>
  </si>
  <si>
    <t>ТАБЛИЦА РАСЧЕТА РЕЗУЛЬТАТОВ</t>
  </si>
  <si>
    <t>Количество правильных ответов</t>
  </si>
  <si>
    <t>Количество баллов по упражнению №1</t>
  </si>
  <si>
    <t>Количество баллов по упражнениям №№2-8</t>
  </si>
  <si>
    <t>Количество баллов по теоретическому тестированию</t>
  </si>
  <si>
    <t>Фактическое время</t>
  </si>
  <si>
    <t>Сумма фактического и штрафного времени</t>
  </si>
  <si>
    <t>Контрольное время упражнения №1</t>
  </si>
  <si>
    <t>ФИО</t>
  </si>
  <si>
    <t>Сумма баллов</t>
  </si>
  <si>
    <t>Финишное время</t>
  </si>
  <si>
    <t>Место за упр. №1</t>
  </si>
  <si>
    <t>Попов В.Э.</t>
  </si>
  <si>
    <t>Логинов В.В.</t>
  </si>
  <si>
    <t>Ванеев С.Н.</t>
  </si>
  <si>
    <t>Пивоваров А.В.</t>
  </si>
  <si>
    <t>Аврамов И.В.</t>
  </si>
  <si>
    <t>Лобанов В.Б.</t>
  </si>
  <si>
    <t>Попов И.Л.</t>
  </si>
  <si>
    <t>Карамышев А.Н.</t>
  </si>
  <si>
    <t>Ремезов Н.Г.</t>
  </si>
  <si>
    <t>Третьяков А.В.</t>
  </si>
  <si>
    <t>Шилов А.А.</t>
  </si>
  <si>
    <t>Булышев А.В.</t>
  </si>
  <si>
    <t>Афанасьев А.С.</t>
  </si>
  <si>
    <t>Исаков А.А.</t>
  </si>
  <si>
    <t>Тупиков А.С.</t>
  </si>
  <si>
    <t>Перетятко Е.П.</t>
  </si>
  <si>
    <t>СВОДНАЯ ВЕДОМОСТЬ</t>
  </si>
  <si>
    <t>результатов выполнения конкурсных заданий участниками</t>
  </si>
  <si>
    <t>№ п/п</t>
  </si>
  <si>
    <t>Номер участника</t>
  </si>
  <si>
    <t>Ф.И.О. участника конкурса</t>
  </si>
  <si>
    <t>Оценки (баллы)</t>
  </si>
  <si>
    <t>Итоговая оценка (сумма баллов)</t>
  </si>
  <si>
    <t>Занятое место</t>
  </si>
  <si>
    <t>Теоретическое тестирование</t>
  </si>
  <si>
    <t>Силовое задание</t>
  </si>
  <si>
    <t>Практическое задание</t>
  </si>
  <si>
    <t>Перетятко Евгений Петрович</t>
  </si>
  <si>
    <t>Исаков Андрей Александрович</t>
  </si>
  <si>
    <t>Пивоваров Алексей Владимирович</t>
  </si>
  <si>
    <t>Ремезов Николай Геннадьевич</t>
  </si>
  <si>
    <t>Аврамов Иван Васильевич</t>
  </si>
  <si>
    <t>Ванеев Семен Николаевич</t>
  </si>
  <si>
    <t>Лобанов Владимир Борисович</t>
  </si>
  <si>
    <t>Логинов Виталий Васильевич</t>
  </si>
  <si>
    <t>Шилов Алексей Алексеевич</t>
  </si>
  <si>
    <t>Тупиков Александр Сергеевич</t>
  </si>
  <si>
    <t>Карамышев Андрей Николаевич</t>
  </si>
  <si>
    <t>Третьяков Антон Витальевич</t>
  </si>
  <si>
    <t>Попов Илья Леонидович</t>
  </si>
  <si>
    <t>Булышев Андрей Васильевич</t>
  </si>
  <si>
    <t>Афанасьев Андрей Станиславович</t>
  </si>
  <si>
    <t>Попов Вячеслав Эдуардович</t>
  </si>
  <si>
    <t>Главный судья</t>
  </si>
  <si>
    <t>___________________</t>
  </si>
  <si>
    <t>Члены судейской коллегии</t>
  </si>
  <si>
    <t>В.А.Дробахин</t>
  </si>
  <si>
    <t>Р.Н.Ульянов</t>
  </si>
  <si>
    <t>П.Н.Крюков</t>
  </si>
  <si>
    <t>С.Н.Афанасьев</t>
  </si>
  <si>
    <t>В.В.Ермолина</t>
  </si>
  <si>
    <t>(между 5 и 6 - 0:10:00)</t>
  </si>
  <si>
    <t>Место за теоретическое тестирование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</si>
</sst>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00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2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5" fillId="7" borderId="10" xfId="0" applyFont="1" applyFill="1" applyBorder="1" applyAlignment="1">
      <alignment horizontal="center" vertical="center" wrapText="1"/>
    </xf>
    <xf numFmtId="0" fontId="45" fillId="13" borderId="11" xfId="0" applyFont="1" applyFill="1" applyBorder="1" applyAlignment="1">
      <alignment horizontal="center" vertical="center" wrapText="1"/>
    </xf>
    <xf numFmtId="0" fontId="44" fillId="6" borderId="12" xfId="0" applyFont="1" applyFill="1" applyBorder="1" applyAlignment="1">
      <alignment horizontal="center" vertical="center" wrapText="1"/>
    </xf>
    <xf numFmtId="0" fontId="44" fillId="6" borderId="13" xfId="0" applyFont="1" applyFill="1" applyBorder="1" applyAlignment="1">
      <alignment horizontal="center" vertical="center" wrapText="1"/>
    </xf>
    <xf numFmtId="0" fontId="46" fillId="6" borderId="12" xfId="0" applyFont="1" applyFill="1" applyBorder="1" applyAlignment="1">
      <alignment horizontal="center"/>
    </xf>
    <xf numFmtId="0" fontId="47" fillId="0" borderId="0" xfId="0" applyFont="1" applyAlignment="1">
      <alignment horizontal="center" vertical="center"/>
    </xf>
    <xf numFmtId="21" fontId="44" fillId="0" borderId="0" xfId="0" applyNumberFormat="1" applyFont="1" applyAlignment="1">
      <alignment horizontal="center" vertical="center"/>
    </xf>
    <xf numFmtId="0" fontId="48" fillId="7" borderId="10" xfId="0" applyFont="1" applyFill="1" applyBorder="1" applyAlignment="1">
      <alignment horizontal="center" vertical="center" wrapText="1"/>
    </xf>
    <xf numFmtId="0" fontId="48" fillId="5" borderId="11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center" vertical="center" wrapText="1"/>
    </xf>
    <xf numFmtId="0" fontId="48" fillId="6" borderId="11" xfId="0" applyFont="1" applyFill="1" applyBorder="1" applyAlignment="1">
      <alignment horizontal="center" vertical="center" wrapText="1"/>
    </xf>
    <xf numFmtId="0" fontId="48" fillId="4" borderId="11" xfId="0" applyFont="1" applyFill="1" applyBorder="1" applyAlignment="1">
      <alignment horizontal="center" vertical="center" wrapText="1"/>
    </xf>
    <xf numFmtId="0" fontId="48" fillId="4" borderId="10" xfId="0" applyFont="1" applyFill="1" applyBorder="1" applyAlignment="1">
      <alignment horizontal="center" vertical="center" wrapText="1"/>
    </xf>
    <xf numFmtId="0" fontId="48" fillId="7" borderId="11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21" fontId="0" fillId="33" borderId="14" xfId="0" applyNumberFormat="1" applyFill="1" applyBorder="1" applyAlignment="1">
      <alignment/>
    </xf>
    <xf numFmtId="21" fontId="0" fillId="0" borderId="14" xfId="0" applyNumberFormat="1" applyBorder="1" applyAlignment="1">
      <alignment/>
    </xf>
    <xf numFmtId="1" fontId="0" fillId="0" borderId="0" xfId="0" applyNumberFormat="1" applyAlignment="1">
      <alignment/>
    </xf>
    <xf numFmtId="168" fontId="0" fillId="0" borderId="0" xfId="0" applyNumberFormat="1" applyAlignment="1">
      <alignment/>
    </xf>
    <xf numFmtId="21" fontId="0" fillId="0" borderId="0" xfId="0" applyNumberFormat="1" applyBorder="1" applyAlignment="1">
      <alignment/>
    </xf>
    <xf numFmtId="21" fontId="45" fillId="34" borderId="10" xfId="0" applyNumberFormat="1" applyFont="1" applyFill="1" applyBorder="1" applyAlignment="1">
      <alignment horizontal="center" vertical="center" wrapText="1"/>
    </xf>
    <xf numFmtId="168" fontId="44" fillId="0" borderId="0" xfId="0" applyNumberFormat="1" applyFont="1" applyAlignment="1">
      <alignment horizontal="center" vertical="center"/>
    </xf>
    <xf numFmtId="21" fontId="49" fillId="0" borderId="0" xfId="0" applyNumberFormat="1" applyFont="1" applyAlignment="1">
      <alignment horizontal="center" vertical="center"/>
    </xf>
    <xf numFmtId="0" fontId="47" fillId="0" borderId="0" xfId="0" applyFont="1" applyAlignment="1">
      <alignment horizontal="left" vertical="center"/>
    </xf>
    <xf numFmtId="0" fontId="48" fillId="3" borderId="15" xfId="0" applyFont="1" applyFill="1" applyBorder="1" applyAlignment="1">
      <alignment horizontal="center" vertical="center" wrapText="1"/>
    </xf>
    <xf numFmtId="0" fontId="44" fillId="0" borderId="0" xfId="0" applyNumberFormat="1" applyFont="1" applyAlignment="1">
      <alignment horizontal="center" vertical="center"/>
    </xf>
    <xf numFmtId="0" fontId="0" fillId="34" borderId="14" xfId="0" applyNumberFormat="1" applyFill="1" applyBorder="1" applyAlignment="1">
      <alignment/>
    </xf>
    <xf numFmtId="0" fontId="49" fillId="0" borderId="0" xfId="0" applyNumberFormat="1" applyFont="1" applyAlignment="1">
      <alignment horizontal="center" vertical="center"/>
    </xf>
    <xf numFmtId="0" fontId="0" fillId="34" borderId="0" xfId="0" applyNumberFormat="1" applyFill="1" applyBorder="1" applyAlignment="1">
      <alignment/>
    </xf>
    <xf numFmtId="0" fontId="47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6" xfId="0" applyNumberFormat="1" applyFont="1" applyBorder="1" applyAlignment="1">
      <alignment horizontal="center" vertical="center" wrapText="1"/>
    </xf>
    <xf numFmtId="0" fontId="45" fillId="0" borderId="17" xfId="0" applyNumberFormat="1" applyFont="1" applyBorder="1" applyAlignment="1">
      <alignment horizontal="center" vertical="center" wrapText="1"/>
    </xf>
    <xf numFmtId="0" fontId="45" fillId="0" borderId="18" xfId="0" applyNumberFormat="1" applyFont="1" applyBorder="1" applyAlignment="1">
      <alignment horizontal="center" vertical="center" wrapText="1"/>
    </xf>
    <xf numFmtId="0" fontId="46" fillId="5" borderId="13" xfId="0" applyFont="1" applyFill="1" applyBorder="1" applyAlignment="1">
      <alignment horizontal="center"/>
    </xf>
    <xf numFmtId="0" fontId="46" fillId="5" borderId="19" xfId="0" applyFont="1" applyFill="1" applyBorder="1" applyAlignment="1">
      <alignment horizontal="center"/>
    </xf>
    <xf numFmtId="0" fontId="46" fillId="7" borderId="13" xfId="0" applyFont="1" applyFill="1" applyBorder="1" applyAlignment="1">
      <alignment horizontal="center"/>
    </xf>
    <xf numFmtId="0" fontId="46" fillId="7" borderId="20" xfId="0" applyFont="1" applyFill="1" applyBorder="1" applyAlignment="1">
      <alignment horizontal="center"/>
    </xf>
    <xf numFmtId="0" fontId="46" fillId="7" borderId="19" xfId="0" applyFont="1" applyFill="1" applyBorder="1" applyAlignment="1">
      <alignment horizontal="center"/>
    </xf>
    <xf numFmtId="0" fontId="44" fillId="34" borderId="2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" borderId="13" xfId="0" applyFont="1" applyFill="1" applyBorder="1" applyAlignment="1">
      <alignment horizontal="center" vertical="center" wrapText="1"/>
    </xf>
    <xf numFmtId="0" fontId="44" fillId="3" borderId="20" xfId="0" applyFont="1" applyFill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21" fontId="44" fillId="34" borderId="23" xfId="0" applyNumberFormat="1" applyFont="1" applyFill="1" applyBorder="1" applyAlignment="1">
      <alignment horizontal="center" vertical="center" wrapText="1"/>
    </xf>
    <xf numFmtId="21" fontId="44" fillId="34" borderId="24" xfId="0" applyNumberFormat="1" applyFont="1" applyFill="1" applyBorder="1" applyAlignment="1">
      <alignment horizontal="center" vertical="center" wrapText="1"/>
    </xf>
    <xf numFmtId="1" fontId="44" fillId="2" borderId="21" xfId="0" applyNumberFormat="1" applyFont="1" applyFill="1" applyBorder="1" applyAlignment="1">
      <alignment horizontal="center" vertical="center" wrapText="1"/>
    </xf>
    <xf numFmtId="1" fontId="44" fillId="2" borderId="22" xfId="0" applyNumberFormat="1" applyFont="1" applyFill="1" applyBorder="1" applyAlignment="1">
      <alignment horizontal="center" vertical="center" wrapText="1"/>
    </xf>
    <xf numFmtId="1" fontId="44" fillId="2" borderId="11" xfId="0" applyNumberFormat="1" applyFont="1" applyFill="1" applyBorder="1" applyAlignment="1">
      <alignment horizontal="center" vertical="center" wrapText="1"/>
    </xf>
    <xf numFmtId="168" fontId="44" fillId="34" borderId="21" xfId="0" applyNumberFormat="1" applyFont="1" applyFill="1" applyBorder="1" applyAlignment="1">
      <alignment horizontal="center" vertical="center" wrapText="1"/>
    </xf>
    <xf numFmtId="168" fontId="44" fillId="34" borderId="22" xfId="0" applyNumberFormat="1" applyFont="1" applyFill="1" applyBorder="1" applyAlignment="1">
      <alignment horizontal="center" vertical="center" wrapText="1"/>
    </xf>
    <xf numFmtId="21" fontId="44" fillId="7" borderId="25" xfId="0" applyNumberFormat="1" applyFont="1" applyFill="1" applyBorder="1" applyAlignment="1">
      <alignment horizontal="center" vertical="center" wrapText="1"/>
    </xf>
    <xf numFmtId="21" fontId="44" fillId="7" borderId="26" xfId="0" applyNumberFormat="1" applyFont="1" applyFill="1" applyBorder="1" applyAlignment="1">
      <alignment horizontal="center" vertical="center" wrapText="1"/>
    </xf>
    <xf numFmtId="21" fontId="44" fillId="7" borderId="27" xfId="0" applyNumberFormat="1" applyFont="1" applyFill="1" applyBorder="1" applyAlignment="1">
      <alignment horizontal="center" vertical="center" wrapText="1"/>
    </xf>
    <xf numFmtId="168" fontId="44" fillId="2" borderId="21" xfId="0" applyNumberFormat="1" applyFont="1" applyFill="1" applyBorder="1" applyAlignment="1">
      <alignment horizontal="center" vertical="center" wrapText="1"/>
    </xf>
    <xf numFmtId="168" fontId="44" fillId="2" borderId="22" xfId="0" applyNumberFormat="1" applyFont="1" applyFill="1" applyBorder="1" applyAlignment="1">
      <alignment horizontal="center" vertical="center" wrapText="1"/>
    </xf>
    <xf numFmtId="168" fontId="44" fillId="2" borderId="11" xfId="0" applyNumberFormat="1" applyFont="1" applyFill="1" applyBorder="1" applyAlignment="1">
      <alignment horizontal="center" vertical="center" wrapText="1"/>
    </xf>
    <xf numFmtId="168" fontId="44" fillId="34" borderId="11" xfId="0" applyNumberFormat="1" applyFont="1" applyFill="1" applyBorder="1" applyAlignment="1">
      <alignment horizontal="center" vertical="center" wrapText="1"/>
    </xf>
    <xf numFmtId="168" fontId="44" fillId="5" borderId="21" xfId="0" applyNumberFormat="1" applyFont="1" applyFill="1" applyBorder="1" applyAlignment="1">
      <alignment horizontal="center" vertical="center" wrapText="1"/>
    </xf>
    <xf numFmtId="168" fontId="44" fillId="5" borderId="22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21" xfId="0" applyNumberFormat="1" applyFont="1" applyBorder="1" applyAlignment="1">
      <alignment horizontal="center" vertical="center" wrapText="1"/>
    </xf>
    <xf numFmtId="0" fontId="45" fillId="0" borderId="22" xfId="0" applyNumberFormat="1" applyFont="1" applyBorder="1" applyAlignment="1">
      <alignment horizontal="center" vertical="center" wrapText="1"/>
    </xf>
    <xf numFmtId="0" fontId="45" fillId="0" borderId="11" xfId="0" applyNumberFormat="1" applyFont="1" applyBorder="1" applyAlignment="1">
      <alignment horizontal="center" vertical="center" wrapText="1"/>
    </xf>
    <xf numFmtId="21" fontId="44" fillId="34" borderId="21" xfId="0" applyNumberFormat="1" applyFont="1" applyFill="1" applyBorder="1" applyAlignment="1">
      <alignment horizontal="center" vertical="center" wrapText="1"/>
    </xf>
    <xf numFmtId="21" fontId="44" fillId="34" borderId="11" xfId="0" applyNumberFormat="1" applyFont="1" applyFill="1" applyBorder="1" applyAlignment="1">
      <alignment horizontal="center" vertical="center" wrapText="1"/>
    </xf>
    <xf numFmtId="0" fontId="46" fillId="3" borderId="20" xfId="0" applyFont="1" applyFill="1" applyBorder="1" applyAlignment="1">
      <alignment horizontal="center"/>
    </xf>
    <xf numFmtId="0" fontId="44" fillId="7" borderId="13" xfId="0" applyFont="1" applyFill="1" applyBorder="1" applyAlignment="1">
      <alignment horizontal="center" vertical="center" wrapText="1"/>
    </xf>
    <xf numFmtId="0" fontId="44" fillId="7" borderId="20" xfId="0" applyFont="1" applyFill="1" applyBorder="1" applyAlignment="1">
      <alignment horizontal="center" vertical="center" wrapText="1"/>
    </xf>
    <xf numFmtId="0" fontId="44" fillId="7" borderId="19" xfId="0" applyFont="1" applyFill="1" applyBorder="1" applyAlignment="1">
      <alignment horizontal="center" vertical="center" wrapText="1"/>
    </xf>
    <xf numFmtId="0" fontId="44" fillId="5" borderId="13" xfId="0" applyFont="1" applyFill="1" applyBorder="1" applyAlignment="1">
      <alignment horizontal="center" vertical="center" wrapText="1"/>
    </xf>
    <xf numFmtId="0" fontId="44" fillId="5" borderId="19" xfId="0" applyFont="1" applyFill="1" applyBorder="1" applyAlignment="1">
      <alignment horizontal="center" vertical="center" wrapText="1"/>
    </xf>
    <xf numFmtId="0" fontId="44" fillId="4" borderId="13" xfId="0" applyFont="1" applyFill="1" applyBorder="1" applyAlignment="1">
      <alignment horizontal="center" vertical="center" wrapText="1"/>
    </xf>
    <xf numFmtId="0" fontId="44" fillId="4" borderId="19" xfId="0" applyFont="1" applyFill="1" applyBorder="1" applyAlignment="1">
      <alignment horizontal="center" vertical="center" wrapText="1"/>
    </xf>
    <xf numFmtId="0" fontId="46" fillId="4" borderId="13" xfId="0" applyFont="1" applyFill="1" applyBorder="1" applyAlignment="1">
      <alignment horizontal="center"/>
    </xf>
    <xf numFmtId="0" fontId="46" fillId="4" borderId="19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/>
    </xf>
    <xf numFmtId="168" fontId="45" fillId="0" borderId="10" xfId="0" applyNumberFormat="1" applyFont="1" applyBorder="1" applyAlignment="1">
      <alignment horizontal="right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 indent="15"/>
    </xf>
    <xf numFmtId="0" fontId="45" fillId="0" borderId="0" xfId="0" applyFont="1" applyAlignment="1">
      <alignment/>
    </xf>
    <xf numFmtId="0" fontId="52" fillId="0" borderId="0" xfId="0" applyFont="1" applyAlignment="1">
      <alignment/>
    </xf>
    <xf numFmtId="0" fontId="47" fillId="34" borderId="16" xfId="0" applyFont="1" applyFill="1" applyBorder="1" applyAlignment="1">
      <alignment horizontal="center"/>
    </xf>
    <xf numFmtId="0" fontId="47" fillId="34" borderId="17" xfId="0" applyFont="1" applyFill="1" applyBorder="1" applyAlignment="1">
      <alignment horizontal="center"/>
    </xf>
    <xf numFmtId="0" fontId="47" fillId="34" borderId="18" xfId="0" applyFont="1" applyFill="1" applyBorder="1" applyAlignment="1">
      <alignment horizontal="center"/>
    </xf>
    <xf numFmtId="0" fontId="45" fillId="2" borderId="10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21" fontId="44" fillId="11" borderId="16" xfId="0" applyNumberFormat="1" applyFont="1" applyFill="1" applyBorder="1" applyAlignment="1">
      <alignment horizontal="center" vertical="center" wrapText="1"/>
    </xf>
    <xf numFmtId="21" fontId="44" fillId="11" borderId="17" xfId="0" applyNumberFormat="1" applyFont="1" applyFill="1" applyBorder="1" applyAlignment="1">
      <alignment horizontal="center" vertical="center" wrapText="1"/>
    </xf>
    <xf numFmtId="21" fontId="44" fillId="11" borderId="18" xfId="0" applyNumberFormat="1" applyFont="1" applyFill="1" applyBorder="1" applyAlignment="1">
      <alignment horizontal="center" vertical="center" wrapText="1"/>
    </xf>
    <xf numFmtId="21" fontId="44" fillId="34" borderId="16" xfId="0" applyNumberFormat="1" applyFont="1" applyFill="1" applyBorder="1" applyAlignment="1">
      <alignment horizontal="center" vertical="center" wrapText="1"/>
    </xf>
    <xf numFmtId="21" fontId="44" fillId="34" borderId="17" xfId="0" applyNumberFormat="1" applyFont="1" applyFill="1" applyBorder="1" applyAlignment="1">
      <alignment horizontal="center" vertical="center" wrapText="1"/>
    </xf>
    <xf numFmtId="21" fontId="44" fillId="34" borderId="18" xfId="0" applyNumberFormat="1" applyFont="1" applyFill="1" applyBorder="1" applyAlignment="1">
      <alignment horizontal="center" vertical="center" wrapText="1"/>
    </xf>
    <xf numFmtId="21" fontId="45" fillId="34" borderId="16" xfId="0" applyNumberFormat="1" applyFont="1" applyFill="1" applyBorder="1" applyAlignment="1">
      <alignment horizontal="center" vertical="center" wrapText="1"/>
    </xf>
    <xf numFmtId="21" fontId="45" fillId="34" borderId="17" xfId="0" applyNumberFormat="1" applyFont="1" applyFill="1" applyBorder="1" applyAlignment="1">
      <alignment horizontal="center" vertical="center" wrapText="1"/>
    </xf>
    <xf numFmtId="21" fontId="45" fillId="34" borderId="18" xfId="0" applyNumberFormat="1" applyFont="1" applyFill="1" applyBorder="1" applyAlignment="1">
      <alignment horizontal="center" vertical="center" wrapText="1"/>
    </xf>
    <xf numFmtId="21" fontId="44" fillId="34" borderId="22" xfId="0" applyNumberFormat="1" applyFont="1" applyFill="1" applyBorder="1" applyAlignment="1">
      <alignment horizontal="center" vertical="center" wrapText="1"/>
    </xf>
    <xf numFmtId="0" fontId="47" fillId="6" borderId="16" xfId="0" applyFont="1" applyFill="1" applyBorder="1" applyAlignment="1">
      <alignment horizontal="center"/>
    </xf>
    <xf numFmtId="0" fontId="47" fillId="6" borderId="28" xfId="0" applyFont="1" applyFill="1" applyBorder="1" applyAlignment="1">
      <alignment horizontal="center"/>
    </xf>
    <xf numFmtId="0" fontId="47" fillId="6" borderId="11" xfId="0" applyFont="1" applyFill="1" applyBorder="1" applyAlignment="1">
      <alignment horizontal="center"/>
    </xf>
    <xf numFmtId="168" fontId="49" fillId="5" borderId="16" xfId="0" applyNumberFormat="1" applyFont="1" applyFill="1" applyBorder="1" applyAlignment="1">
      <alignment horizontal="center"/>
    </xf>
    <xf numFmtId="168" fontId="49" fillId="5" borderId="17" xfId="0" applyNumberFormat="1" applyFont="1" applyFill="1" applyBorder="1" applyAlignment="1">
      <alignment horizontal="center"/>
    </xf>
    <xf numFmtId="168" fontId="49" fillId="5" borderId="18" xfId="0" applyNumberFormat="1" applyFont="1" applyFill="1" applyBorder="1" applyAlignment="1">
      <alignment horizontal="center"/>
    </xf>
    <xf numFmtId="0" fontId="53" fillId="7" borderId="16" xfId="0" applyFont="1" applyFill="1" applyBorder="1" applyAlignment="1">
      <alignment horizontal="center"/>
    </xf>
    <xf numFmtId="0" fontId="53" fillId="7" borderId="28" xfId="0" applyFont="1" applyFill="1" applyBorder="1" applyAlignment="1">
      <alignment horizontal="center"/>
    </xf>
    <xf numFmtId="0" fontId="53" fillId="7" borderId="11" xfId="0" applyFont="1" applyFill="1" applyBorder="1" applyAlignment="1">
      <alignment horizontal="center"/>
    </xf>
    <xf numFmtId="1" fontId="47" fillId="2" borderId="16" xfId="0" applyNumberFormat="1" applyFont="1" applyFill="1" applyBorder="1" applyAlignment="1">
      <alignment horizontal="center"/>
    </xf>
    <xf numFmtId="168" fontId="47" fillId="34" borderId="16" xfId="0" applyNumberFormat="1" applyFont="1" applyFill="1" applyBorder="1" applyAlignment="1">
      <alignment horizontal="center"/>
    </xf>
    <xf numFmtId="1" fontId="47" fillId="2" borderId="28" xfId="0" applyNumberFormat="1" applyFont="1" applyFill="1" applyBorder="1" applyAlignment="1">
      <alignment horizontal="center"/>
    </xf>
    <xf numFmtId="168" fontId="47" fillId="34" borderId="17" xfId="0" applyNumberFormat="1" applyFont="1" applyFill="1" applyBorder="1" applyAlignment="1">
      <alignment horizontal="center"/>
    </xf>
    <xf numFmtId="1" fontId="47" fillId="2" borderId="11" xfId="0" applyNumberFormat="1" applyFont="1" applyFill="1" applyBorder="1" applyAlignment="1">
      <alignment horizontal="center"/>
    </xf>
    <xf numFmtId="168" fontId="47" fillId="34" borderId="18" xfId="0" applyNumberFormat="1" applyFont="1" applyFill="1" applyBorder="1" applyAlignment="1">
      <alignment horizontal="center"/>
    </xf>
    <xf numFmtId="21" fontId="47" fillId="34" borderId="16" xfId="0" applyNumberFormat="1" applyFont="1" applyFill="1" applyBorder="1" applyAlignment="1">
      <alignment horizontal="center"/>
    </xf>
    <xf numFmtId="21" fontId="47" fillId="34" borderId="10" xfId="0" applyNumberFormat="1" applyFont="1" applyFill="1" applyBorder="1" applyAlignment="1">
      <alignment horizontal="center" vertical="center" wrapText="1"/>
    </xf>
    <xf numFmtId="21" fontId="47" fillId="34" borderId="17" xfId="0" applyNumberFormat="1" applyFont="1" applyFill="1" applyBorder="1" applyAlignment="1">
      <alignment horizontal="center"/>
    </xf>
    <xf numFmtId="21" fontId="47" fillId="34" borderId="18" xfId="0" applyNumberFormat="1" applyFont="1" applyFill="1" applyBorder="1" applyAlignment="1">
      <alignment horizontal="center"/>
    </xf>
    <xf numFmtId="168" fontId="47" fillId="34" borderId="13" xfId="0" applyNumberFormat="1" applyFont="1" applyFill="1" applyBorder="1" applyAlignment="1">
      <alignment horizontal="center"/>
    </xf>
    <xf numFmtId="21" fontId="47" fillId="11" borderId="16" xfId="0" applyNumberFormat="1" applyFont="1" applyFill="1" applyBorder="1" applyAlignment="1">
      <alignment horizontal="center" vertical="center" wrapText="1"/>
    </xf>
    <xf numFmtId="21" fontId="47" fillId="11" borderId="17" xfId="0" applyNumberFormat="1" applyFont="1" applyFill="1" applyBorder="1" applyAlignment="1">
      <alignment horizontal="center" vertical="center" wrapText="1"/>
    </xf>
    <xf numFmtId="21" fontId="47" fillId="11" borderId="18" xfId="0" applyNumberFormat="1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47" fillId="0" borderId="16" xfId="0" applyNumberFormat="1" applyFont="1" applyBorder="1" applyAlignment="1">
      <alignment horizontal="left" vertical="center" wrapText="1"/>
    </xf>
    <xf numFmtId="0" fontId="47" fillId="0" borderId="28" xfId="0" applyNumberFormat="1" applyFont="1" applyBorder="1" applyAlignment="1">
      <alignment horizontal="left" vertical="center" wrapText="1"/>
    </xf>
    <xf numFmtId="0" fontId="47" fillId="0" borderId="11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="85" zoomScaleNormal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9" sqref="B9"/>
    </sheetView>
  </sheetViews>
  <sheetFormatPr defaultColWidth="9.140625" defaultRowHeight="15"/>
  <cols>
    <col min="1" max="1" width="9.421875" style="0" customWidth="1"/>
    <col min="2" max="2" width="21.00390625" style="3" customWidth="1"/>
    <col min="3" max="3" width="11.8515625" style="21" customWidth="1"/>
    <col min="4" max="5" width="11.8515625" style="22" customWidth="1"/>
    <col min="6" max="11" width="11.8515625" style="0" customWidth="1"/>
    <col min="12" max="12" width="11.8515625" style="2" customWidth="1"/>
    <col min="13" max="14" width="11.8515625" style="0" customWidth="1"/>
    <col min="15" max="16" width="11.8515625" style="22" customWidth="1"/>
    <col min="17" max="29" width="11.8515625" style="0" customWidth="1"/>
    <col min="30" max="31" width="11.8515625" style="2" customWidth="1"/>
    <col min="32" max="32" width="12.00390625" style="2" customWidth="1"/>
    <col min="33" max="33" width="11.8515625" style="0" customWidth="1"/>
    <col min="34" max="35" width="11.8515625" style="22" customWidth="1"/>
    <col min="36" max="36" width="12.421875" style="0" customWidth="1"/>
    <col min="37" max="37" width="21.00390625" style="3" customWidth="1"/>
  </cols>
  <sheetData>
    <row r="1" spans="1:31" ht="16.5">
      <c r="A1" s="66" t="s">
        <v>41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10"/>
      <c r="AE1" s="10"/>
    </row>
    <row r="2" spans="1:31" ht="16.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10"/>
      <c r="AE2" s="10"/>
    </row>
    <row r="3" spans="1:31" ht="16.5">
      <c r="A3" s="66" t="s">
        <v>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10"/>
      <c r="AE3" s="10"/>
    </row>
    <row r="4" spans="1:37" ht="16.5">
      <c r="A4" s="1"/>
      <c r="B4" s="29"/>
      <c r="F4" s="1"/>
      <c r="G4" s="1"/>
      <c r="H4" s="1"/>
      <c r="I4" s="1"/>
      <c r="J4" s="1"/>
      <c r="K4" s="1"/>
      <c r="L4" s="10"/>
      <c r="M4" s="1"/>
      <c r="N4" s="1"/>
      <c r="O4" s="25"/>
      <c r="P4" s="25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0"/>
      <c r="AE4" s="10"/>
      <c r="AK4" s="29"/>
    </row>
    <row r="5" spans="1:37" ht="16.5" thickBot="1">
      <c r="A5" s="9" t="s">
        <v>37</v>
      </c>
      <c r="B5" s="26">
        <v>0.003472222222222222</v>
      </c>
      <c r="C5" s="21" t="s">
        <v>104</v>
      </c>
      <c r="F5" s="27" t="s">
        <v>48</v>
      </c>
      <c r="I5" s="26">
        <v>0.0006944444444444445</v>
      </c>
      <c r="AK5" s="31"/>
    </row>
    <row r="6" spans="1:37" ht="17.25" customHeight="1" thickBot="1">
      <c r="A6" s="47" t="s">
        <v>2</v>
      </c>
      <c r="B6" s="67" t="s">
        <v>49</v>
      </c>
      <c r="C6" s="52" t="s">
        <v>42</v>
      </c>
      <c r="D6" s="55" t="s">
        <v>45</v>
      </c>
      <c r="E6" s="55" t="s">
        <v>105</v>
      </c>
      <c r="F6" s="40" t="s">
        <v>33</v>
      </c>
      <c r="G6" s="41"/>
      <c r="H6" s="41"/>
      <c r="I6" s="41"/>
      <c r="J6" s="41"/>
      <c r="K6" s="41"/>
      <c r="L6" s="41"/>
      <c r="M6" s="41"/>
      <c r="N6" s="42"/>
      <c r="O6" s="55" t="s">
        <v>43</v>
      </c>
      <c r="P6" s="55" t="s">
        <v>52</v>
      </c>
      <c r="Q6" s="38" t="s">
        <v>34</v>
      </c>
      <c r="R6" s="39"/>
      <c r="S6" s="8" t="s">
        <v>27</v>
      </c>
      <c r="T6" s="80" t="s">
        <v>28</v>
      </c>
      <c r="U6" s="81"/>
      <c r="V6" s="8" t="s">
        <v>29</v>
      </c>
      <c r="W6" s="38" t="s">
        <v>30</v>
      </c>
      <c r="X6" s="39"/>
      <c r="Y6" s="40" t="s">
        <v>32</v>
      </c>
      <c r="Z6" s="41"/>
      <c r="AA6" s="42"/>
      <c r="AB6" s="72" t="s">
        <v>31</v>
      </c>
      <c r="AC6" s="72"/>
      <c r="AD6" s="105" t="s">
        <v>51</v>
      </c>
      <c r="AE6" s="108" t="s">
        <v>46</v>
      </c>
      <c r="AF6" s="70" t="s">
        <v>38</v>
      </c>
      <c r="AG6" s="50" t="s">
        <v>39</v>
      </c>
      <c r="AH6" s="60" t="s">
        <v>44</v>
      </c>
      <c r="AI6" s="64" t="s">
        <v>50</v>
      </c>
      <c r="AJ6" s="57" t="s">
        <v>40</v>
      </c>
      <c r="AK6" s="35" t="s">
        <v>49</v>
      </c>
    </row>
    <row r="7" spans="1:37" ht="48.75" customHeight="1" thickBot="1">
      <c r="A7" s="48"/>
      <c r="B7" s="68"/>
      <c r="C7" s="53"/>
      <c r="D7" s="56"/>
      <c r="E7" s="56"/>
      <c r="F7" s="73" t="s">
        <v>3</v>
      </c>
      <c r="G7" s="74"/>
      <c r="H7" s="75"/>
      <c r="I7" s="73" t="s">
        <v>6</v>
      </c>
      <c r="J7" s="74"/>
      <c r="K7" s="75"/>
      <c r="L7" s="70" t="s">
        <v>46</v>
      </c>
      <c r="M7" s="43" t="s">
        <v>38</v>
      </c>
      <c r="N7" s="43" t="s">
        <v>47</v>
      </c>
      <c r="O7" s="56"/>
      <c r="P7" s="56"/>
      <c r="Q7" s="76" t="s">
        <v>10</v>
      </c>
      <c r="R7" s="77"/>
      <c r="S7" s="6" t="s">
        <v>13</v>
      </c>
      <c r="T7" s="78" t="s">
        <v>15</v>
      </c>
      <c r="U7" s="79"/>
      <c r="V7" s="7" t="s">
        <v>35</v>
      </c>
      <c r="W7" s="76" t="s">
        <v>18</v>
      </c>
      <c r="X7" s="77"/>
      <c r="Y7" s="73" t="s">
        <v>21</v>
      </c>
      <c r="Z7" s="74"/>
      <c r="AA7" s="75"/>
      <c r="AB7" s="45" t="s">
        <v>25</v>
      </c>
      <c r="AC7" s="46"/>
      <c r="AD7" s="106"/>
      <c r="AE7" s="109"/>
      <c r="AF7" s="114"/>
      <c r="AG7" s="51"/>
      <c r="AH7" s="61"/>
      <c r="AI7" s="65"/>
      <c r="AJ7" s="58"/>
      <c r="AK7" s="36"/>
    </row>
    <row r="8" spans="1:37" ht="75.75" customHeight="1" thickBot="1">
      <c r="A8" s="49"/>
      <c r="B8" s="69"/>
      <c r="C8" s="54"/>
      <c r="D8" s="56"/>
      <c r="E8" s="56"/>
      <c r="F8" s="11" t="s">
        <v>4</v>
      </c>
      <c r="G8" s="11" t="s">
        <v>5</v>
      </c>
      <c r="H8" s="11" t="s">
        <v>9</v>
      </c>
      <c r="I8" s="11" t="s">
        <v>7</v>
      </c>
      <c r="J8" s="11" t="s">
        <v>8</v>
      </c>
      <c r="K8" s="11" t="s">
        <v>9</v>
      </c>
      <c r="L8" s="71"/>
      <c r="M8" s="44"/>
      <c r="N8" s="44"/>
      <c r="O8" s="63"/>
      <c r="P8" s="56"/>
      <c r="Q8" s="12" t="s">
        <v>11</v>
      </c>
      <c r="R8" s="13" t="s">
        <v>12</v>
      </c>
      <c r="S8" s="14" t="s">
        <v>14</v>
      </c>
      <c r="T8" s="15" t="s">
        <v>14</v>
      </c>
      <c r="U8" s="16" t="s">
        <v>16</v>
      </c>
      <c r="V8" s="14" t="s">
        <v>17</v>
      </c>
      <c r="W8" s="12" t="s">
        <v>19</v>
      </c>
      <c r="X8" s="13" t="s">
        <v>20</v>
      </c>
      <c r="Y8" s="17" t="s">
        <v>22</v>
      </c>
      <c r="Z8" s="11" t="s">
        <v>23</v>
      </c>
      <c r="AA8" s="11" t="s">
        <v>24</v>
      </c>
      <c r="AB8" s="18" t="s">
        <v>26</v>
      </c>
      <c r="AC8" s="28" t="s">
        <v>23</v>
      </c>
      <c r="AD8" s="107"/>
      <c r="AE8" s="110"/>
      <c r="AF8" s="71"/>
      <c r="AG8" s="51"/>
      <c r="AH8" s="62"/>
      <c r="AI8" s="65"/>
      <c r="AJ8" s="59"/>
      <c r="AK8" s="37"/>
    </row>
    <row r="9" spans="1:37" ht="23.25" customHeight="1" thickBot="1">
      <c r="A9" s="138">
        <v>1</v>
      </c>
      <c r="B9" s="33" t="s">
        <v>53</v>
      </c>
      <c r="C9" s="124">
        <v>26</v>
      </c>
      <c r="D9" s="125">
        <f>IF(C9&gt;20,5-(30-C9)*0.5,0)</f>
        <v>3</v>
      </c>
      <c r="E9" s="97">
        <f aca="true" t="shared" si="0" ref="E9:E24">RANK(D9,$D$9:$D$24,0)</f>
        <v>4</v>
      </c>
      <c r="F9" s="4"/>
      <c r="G9" s="4"/>
      <c r="H9" s="4"/>
      <c r="I9" s="5">
        <v>1</v>
      </c>
      <c r="J9" s="5">
        <v>1</v>
      </c>
      <c r="K9" s="5"/>
      <c r="L9" s="24">
        <v>0.0010648148148148147</v>
      </c>
      <c r="M9" s="130">
        <f aca="true" t="shared" si="1" ref="M9:M24">F9*$F$25+G9*$G$25+H9*$H$25+I9*$I$25+J9*$J$25+K9*$K$25</f>
        <v>6.944444444444444E-05</v>
      </c>
      <c r="N9" s="131">
        <f>L9+M9</f>
        <v>0.0011342592592592591</v>
      </c>
      <c r="O9" s="134">
        <f>IF((17-(MINUTE(N9-$I$5)*60+SECOND(N9-$I$5))/20)&lt;0,0,17-(MINUTE(N9-$I$5)*60+SECOND(N9-$I$5))/20)</f>
        <v>15.1</v>
      </c>
      <c r="P9" s="97">
        <f aca="true" t="shared" si="2" ref="P9:P24">RANK(O9,$O$9:$O$24,0)</f>
        <v>8</v>
      </c>
      <c r="Q9" s="103"/>
      <c r="R9" s="103"/>
      <c r="S9" s="100">
        <v>1</v>
      </c>
      <c r="T9" s="102"/>
      <c r="U9" s="102"/>
      <c r="V9" s="100"/>
      <c r="W9" s="103"/>
      <c r="X9" s="103"/>
      <c r="Y9" s="4">
        <v>2</v>
      </c>
      <c r="Z9" s="4"/>
      <c r="AA9" s="4"/>
      <c r="AB9" s="101">
        <v>1</v>
      </c>
      <c r="AC9" s="104">
        <v>1</v>
      </c>
      <c r="AD9" s="135">
        <v>0.005671296296296296</v>
      </c>
      <c r="AE9" s="111">
        <f>AD9-$B$5*(A9-1)</f>
        <v>0.005671296296296296</v>
      </c>
      <c r="AF9" s="111">
        <f aca="true" t="shared" si="3" ref="AF9:AF24">Q9*$Q$25+R9*$R$25+S9*$S$25+T9*$T$25+U9*$U$25+V9*$V$25+W9*$W$25+X9*$X$25+Y9*$Y$25+Z9*$Z$25+AA9*$AA$25+AB9*$AB$25+AC9*$AC$25</f>
        <v>0.001273148148148148</v>
      </c>
      <c r="AG9" s="111">
        <f>AE9+AF9</f>
        <v>0.006944444444444444</v>
      </c>
      <c r="AH9" s="115">
        <f aca="true" t="shared" si="4" ref="AH9:AH24">RANK(AG9,$AG$9:$AG$24,0)</f>
        <v>6</v>
      </c>
      <c r="AI9" s="118">
        <f>D9+O9+AH9</f>
        <v>24.1</v>
      </c>
      <c r="AJ9" s="121">
        <f aca="true" t="shared" si="5" ref="AJ9:AJ24">IF(ISERROR(RANK(AI9,$AI$9:$AI$24,0)),"не финишировал",RANK(AI9,$AI$9:$AI$24,0))</f>
        <v>9</v>
      </c>
      <c r="AK9" s="139" t="str">
        <f>B9</f>
        <v>Попов В.Э.</v>
      </c>
    </row>
    <row r="10" spans="1:37" ht="21" thickBot="1">
      <c r="A10" s="138">
        <v>2</v>
      </c>
      <c r="B10" s="33" t="s">
        <v>54</v>
      </c>
      <c r="C10" s="126">
        <v>25</v>
      </c>
      <c r="D10" s="127">
        <f>IF(C10&gt;20,5-(30-C10)*0.5,0)</f>
        <v>2.5</v>
      </c>
      <c r="E10" s="98">
        <f t="shared" si="0"/>
        <v>7</v>
      </c>
      <c r="F10" s="4">
        <v>2</v>
      </c>
      <c r="G10" s="4">
        <v>1</v>
      </c>
      <c r="H10" s="4">
        <v>1</v>
      </c>
      <c r="I10" s="5"/>
      <c r="J10" s="5"/>
      <c r="K10" s="5">
        <v>2</v>
      </c>
      <c r="L10" s="24">
        <v>0.0010416666666666667</v>
      </c>
      <c r="M10" s="132">
        <f t="shared" si="1"/>
        <v>0.000925925925925926</v>
      </c>
      <c r="N10" s="131">
        <f>L10+M10</f>
        <v>0.001967592592592593</v>
      </c>
      <c r="O10" s="134">
        <f aca="true" t="shared" si="6" ref="O10:O24">IF((17-(MINUTE(N10-$I$5)*60+SECOND(N10-$I$5))/20)&lt;0,0,17-(MINUTE(N10-$I$5)*60+SECOND(N10-$I$5))/20)</f>
        <v>11.5</v>
      </c>
      <c r="P10" s="98">
        <f t="shared" si="2"/>
        <v>12</v>
      </c>
      <c r="Q10" s="103"/>
      <c r="R10" s="103"/>
      <c r="S10" s="100"/>
      <c r="T10" s="102"/>
      <c r="U10" s="102"/>
      <c r="V10" s="100"/>
      <c r="W10" s="103"/>
      <c r="X10" s="103"/>
      <c r="Y10" s="4">
        <v>2</v>
      </c>
      <c r="Z10" s="4">
        <v>1</v>
      </c>
      <c r="AA10" s="4"/>
      <c r="AB10" s="101"/>
      <c r="AC10" s="104">
        <v>1</v>
      </c>
      <c r="AD10" s="136">
        <v>0.009282407407407408</v>
      </c>
      <c r="AE10" s="112">
        <f>AD10-$B$5*(A10-1)</f>
        <v>0.005810185185185186</v>
      </c>
      <c r="AF10" s="112">
        <f t="shared" si="3"/>
        <v>0.0010416666666666667</v>
      </c>
      <c r="AG10" s="112">
        <f aca="true" t="shared" si="7" ref="AG10:AG24">AE10+AF10</f>
        <v>0.006851851851851852</v>
      </c>
      <c r="AH10" s="116">
        <f t="shared" si="4"/>
        <v>8</v>
      </c>
      <c r="AI10" s="119">
        <f>D10+O10+AH10</f>
        <v>22</v>
      </c>
      <c r="AJ10" s="122">
        <f t="shared" si="5"/>
        <v>11</v>
      </c>
      <c r="AK10" s="140" t="str">
        <f>B10</f>
        <v>Логинов В.В.</v>
      </c>
    </row>
    <row r="11" spans="1:37" ht="21" thickBot="1">
      <c r="A11" s="138">
        <v>3</v>
      </c>
      <c r="B11" s="33" t="s">
        <v>55</v>
      </c>
      <c r="C11" s="126">
        <v>25</v>
      </c>
      <c r="D11" s="127">
        <f aca="true" t="shared" si="8" ref="D11:D23">IF(C11&gt;20,5-(30-C11)*0.5,0)</f>
        <v>2.5</v>
      </c>
      <c r="E11" s="98">
        <f t="shared" si="0"/>
        <v>7</v>
      </c>
      <c r="F11" s="4"/>
      <c r="G11" s="4"/>
      <c r="H11" s="4"/>
      <c r="I11" s="5"/>
      <c r="J11" s="5"/>
      <c r="K11" s="5"/>
      <c r="L11" s="24">
        <v>0.0007175925925925927</v>
      </c>
      <c r="M11" s="132">
        <f t="shared" si="1"/>
        <v>0</v>
      </c>
      <c r="N11" s="131">
        <f aca="true" t="shared" si="9" ref="N11:N23">L11+M11</f>
        <v>0.0007175925925925927</v>
      </c>
      <c r="O11" s="134">
        <f t="shared" si="6"/>
        <v>16.9</v>
      </c>
      <c r="P11" s="98">
        <f t="shared" si="2"/>
        <v>1</v>
      </c>
      <c r="Q11" s="103"/>
      <c r="R11" s="103">
        <v>1</v>
      </c>
      <c r="S11" s="100">
        <v>1</v>
      </c>
      <c r="T11" s="102"/>
      <c r="U11" s="102"/>
      <c r="V11" s="100"/>
      <c r="W11" s="103"/>
      <c r="X11" s="103"/>
      <c r="Y11" s="4"/>
      <c r="Z11" s="4"/>
      <c r="AA11" s="4"/>
      <c r="AB11" s="101"/>
      <c r="AC11" s="104">
        <v>1</v>
      </c>
      <c r="AD11" s="136">
        <v>0.01269675925925926</v>
      </c>
      <c r="AE11" s="112">
        <f>AD11-$B$5*(A11-1)</f>
        <v>0.005752314814814816</v>
      </c>
      <c r="AF11" s="112">
        <f t="shared" si="3"/>
        <v>0.0004050925925925926</v>
      </c>
      <c r="AG11" s="112">
        <f t="shared" si="7"/>
        <v>0.006157407407407408</v>
      </c>
      <c r="AH11" s="116">
        <f t="shared" si="4"/>
        <v>10</v>
      </c>
      <c r="AI11" s="119">
        <f>D11+O11+AH11</f>
        <v>29.4</v>
      </c>
      <c r="AJ11" s="122">
        <f t="shared" si="5"/>
        <v>4</v>
      </c>
      <c r="AK11" s="140" t="str">
        <f aca="true" t="shared" si="10" ref="AK11:AK23">B11</f>
        <v>Ванеев С.Н.</v>
      </c>
    </row>
    <row r="12" spans="1:37" ht="21" thickBot="1">
      <c r="A12" s="138">
        <v>4</v>
      </c>
      <c r="B12" s="33" t="s">
        <v>56</v>
      </c>
      <c r="C12" s="126">
        <v>24</v>
      </c>
      <c r="D12" s="127">
        <f t="shared" si="8"/>
        <v>2</v>
      </c>
      <c r="E12" s="98">
        <f t="shared" si="0"/>
        <v>13</v>
      </c>
      <c r="F12" s="4"/>
      <c r="G12" s="4"/>
      <c r="H12" s="4"/>
      <c r="I12" s="5"/>
      <c r="J12" s="5">
        <v>1</v>
      </c>
      <c r="K12" s="5"/>
      <c r="L12" s="24">
        <v>0.0010416666666666667</v>
      </c>
      <c r="M12" s="132">
        <f t="shared" si="1"/>
        <v>4.6296296296296294E-05</v>
      </c>
      <c r="N12" s="131">
        <f t="shared" si="9"/>
        <v>0.0010879629629629629</v>
      </c>
      <c r="O12" s="134">
        <f t="shared" si="6"/>
        <v>15.3</v>
      </c>
      <c r="P12" s="98">
        <f t="shared" si="2"/>
        <v>7</v>
      </c>
      <c r="Q12" s="103"/>
      <c r="R12" s="103">
        <v>1</v>
      </c>
      <c r="S12" s="100">
        <v>0</v>
      </c>
      <c r="T12" s="102"/>
      <c r="U12" s="102"/>
      <c r="V12" s="100"/>
      <c r="W12" s="103"/>
      <c r="X12" s="103"/>
      <c r="Y12" s="4">
        <v>1</v>
      </c>
      <c r="Z12" s="4"/>
      <c r="AA12" s="4"/>
      <c r="AB12" s="101"/>
      <c r="AC12" s="104">
        <v>1</v>
      </c>
      <c r="AD12" s="136">
        <v>0.016238425925925924</v>
      </c>
      <c r="AE12" s="112">
        <f>AD12-$B$5*(A12-1)</f>
        <v>0.005821759259259257</v>
      </c>
      <c r="AF12" s="112">
        <f t="shared" si="3"/>
        <v>0.00028935185185185184</v>
      </c>
      <c r="AG12" s="112">
        <f t="shared" si="7"/>
        <v>0.006111111111111109</v>
      </c>
      <c r="AH12" s="116">
        <f t="shared" si="4"/>
        <v>11</v>
      </c>
      <c r="AI12" s="119">
        <f>D12+O12+AH12</f>
        <v>28.3</v>
      </c>
      <c r="AJ12" s="122">
        <f t="shared" si="5"/>
        <v>5</v>
      </c>
      <c r="AK12" s="140" t="str">
        <f t="shared" si="10"/>
        <v>Пивоваров А.В.</v>
      </c>
    </row>
    <row r="13" spans="1:37" ht="21" thickBot="1">
      <c r="A13" s="138">
        <v>5</v>
      </c>
      <c r="B13" s="33" t="s">
        <v>57</v>
      </c>
      <c r="C13" s="126">
        <v>25</v>
      </c>
      <c r="D13" s="127">
        <f t="shared" si="8"/>
        <v>2.5</v>
      </c>
      <c r="E13" s="98">
        <f t="shared" si="0"/>
        <v>7</v>
      </c>
      <c r="F13" s="4">
        <v>3</v>
      </c>
      <c r="G13" s="4"/>
      <c r="H13" s="4"/>
      <c r="I13" s="5"/>
      <c r="J13" s="5"/>
      <c r="K13" s="5"/>
      <c r="L13" s="24">
        <v>0.000798611111111111</v>
      </c>
      <c r="M13" s="132">
        <f t="shared" si="1"/>
        <v>0.0001388888888888889</v>
      </c>
      <c r="N13" s="131">
        <f t="shared" si="9"/>
        <v>0.0009375</v>
      </c>
      <c r="O13" s="134">
        <f t="shared" si="6"/>
        <v>15.95</v>
      </c>
      <c r="P13" s="98">
        <f t="shared" si="2"/>
        <v>6</v>
      </c>
      <c r="Q13" s="103"/>
      <c r="R13" s="103">
        <v>3</v>
      </c>
      <c r="S13" s="100">
        <v>1</v>
      </c>
      <c r="T13" s="102"/>
      <c r="U13" s="102"/>
      <c r="V13" s="100"/>
      <c r="W13" s="103"/>
      <c r="X13" s="103"/>
      <c r="Y13" s="4"/>
      <c r="Z13" s="4"/>
      <c r="AA13" s="4"/>
      <c r="AB13" s="101"/>
      <c r="AC13" s="104">
        <v>1</v>
      </c>
      <c r="AD13" s="136">
        <v>0.020243055555555552</v>
      </c>
      <c r="AE13" s="112">
        <f>AD13-$B$5*(A13-1)</f>
        <v>0.006354166666666664</v>
      </c>
      <c r="AF13" s="112">
        <f t="shared" si="3"/>
        <v>0.0005208333333333332</v>
      </c>
      <c r="AG13" s="112">
        <f t="shared" si="7"/>
        <v>0.006874999999999997</v>
      </c>
      <c r="AH13" s="116">
        <f t="shared" si="4"/>
        <v>7</v>
      </c>
      <c r="AI13" s="119">
        <f>D13+O13+AH13</f>
        <v>25.45</v>
      </c>
      <c r="AJ13" s="122">
        <f t="shared" si="5"/>
        <v>7</v>
      </c>
      <c r="AK13" s="140" t="str">
        <f t="shared" si="10"/>
        <v>Аврамов И.В.</v>
      </c>
    </row>
    <row r="14" spans="1:37" ht="21" thickBot="1">
      <c r="A14" s="138">
        <v>6</v>
      </c>
      <c r="B14" s="33" t="s">
        <v>58</v>
      </c>
      <c r="C14" s="126">
        <v>25</v>
      </c>
      <c r="D14" s="127">
        <f t="shared" si="8"/>
        <v>2.5</v>
      </c>
      <c r="E14" s="98">
        <f t="shared" si="0"/>
        <v>7</v>
      </c>
      <c r="F14" s="4">
        <v>5</v>
      </c>
      <c r="G14" s="4">
        <v>10</v>
      </c>
      <c r="H14" s="4">
        <v>1</v>
      </c>
      <c r="I14" s="5"/>
      <c r="J14" s="5">
        <v>4</v>
      </c>
      <c r="K14" s="5">
        <v>3</v>
      </c>
      <c r="L14" s="24">
        <v>0.0010648148148148147</v>
      </c>
      <c r="M14" s="132">
        <f t="shared" si="1"/>
        <v>0.0018055555555555555</v>
      </c>
      <c r="N14" s="131">
        <f t="shared" si="9"/>
        <v>0.0028703703703703703</v>
      </c>
      <c r="O14" s="134">
        <f t="shared" si="6"/>
        <v>7.6</v>
      </c>
      <c r="P14" s="98">
        <f t="shared" si="2"/>
        <v>14</v>
      </c>
      <c r="Q14" s="103"/>
      <c r="R14" s="103">
        <v>8</v>
      </c>
      <c r="S14" s="100">
        <v>1</v>
      </c>
      <c r="T14" s="102"/>
      <c r="U14" s="102"/>
      <c r="V14" s="100"/>
      <c r="W14" s="103"/>
      <c r="X14" s="103"/>
      <c r="Y14" s="4"/>
      <c r="Z14" s="4"/>
      <c r="AA14" s="4"/>
      <c r="AB14" s="101"/>
      <c r="AC14" s="104">
        <v>1</v>
      </c>
      <c r="AD14" s="136">
        <v>0.027557870370370368</v>
      </c>
      <c r="AE14" s="112">
        <f>AD14-$B$5*(A14)</f>
        <v>0.006724537037037036</v>
      </c>
      <c r="AF14" s="112">
        <f t="shared" si="3"/>
        <v>0.000810185185185185</v>
      </c>
      <c r="AG14" s="112">
        <f t="shared" si="7"/>
        <v>0.00753472222222222</v>
      </c>
      <c r="AH14" s="116">
        <f t="shared" si="4"/>
        <v>4</v>
      </c>
      <c r="AI14" s="119">
        <f aca="true" t="shared" si="11" ref="AI14:AI24">D14+O14+AH14</f>
        <v>14.1</v>
      </c>
      <c r="AJ14" s="122">
        <f t="shared" si="5"/>
        <v>14</v>
      </c>
      <c r="AK14" s="140" t="str">
        <f t="shared" si="10"/>
        <v>Лобанов В.Б.</v>
      </c>
    </row>
    <row r="15" spans="1:37" ht="21" thickBot="1">
      <c r="A15" s="138">
        <v>7</v>
      </c>
      <c r="B15" s="33" t="s">
        <v>59</v>
      </c>
      <c r="C15" s="126">
        <v>28</v>
      </c>
      <c r="D15" s="127">
        <f t="shared" si="8"/>
        <v>4</v>
      </c>
      <c r="E15" s="98">
        <f t="shared" si="0"/>
        <v>2</v>
      </c>
      <c r="F15" s="4"/>
      <c r="G15" s="4">
        <v>4</v>
      </c>
      <c r="H15" s="4"/>
      <c r="I15" s="5"/>
      <c r="J15" s="5"/>
      <c r="K15" s="5"/>
      <c r="L15" s="24">
        <v>0.0007407407407407407</v>
      </c>
      <c r="M15" s="132">
        <f t="shared" si="1"/>
        <v>9.259259259259259E-05</v>
      </c>
      <c r="N15" s="131">
        <f t="shared" si="9"/>
        <v>0.0008333333333333333</v>
      </c>
      <c r="O15" s="134">
        <f t="shared" si="6"/>
        <v>16.4</v>
      </c>
      <c r="P15" s="98">
        <f t="shared" si="2"/>
        <v>4</v>
      </c>
      <c r="Q15" s="103"/>
      <c r="R15" s="103"/>
      <c r="S15" s="100"/>
      <c r="T15" s="102"/>
      <c r="U15" s="102"/>
      <c r="V15" s="100"/>
      <c r="W15" s="103"/>
      <c r="X15" s="103"/>
      <c r="Y15" s="4">
        <v>2</v>
      </c>
      <c r="Z15" s="4"/>
      <c r="AA15" s="4"/>
      <c r="AB15" s="101"/>
      <c r="AC15" s="104"/>
      <c r="AD15" s="136">
        <v>0.031226851851851853</v>
      </c>
      <c r="AE15" s="112">
        <f aca="true" t="shared" si="12" ref="AE15:AE24">AD15-$B$5*(A15)</f>
        <v>0.0069212962962963</v>
      </c>
      <c r="AF15" s="112">
        <f t="shared" si="3"/>
        <v>0.00023148148148148146</v>
      </c>
      <c r="AG15" s="112">
        <f t="shared" si="7"/>
        <v>0.007152777777777782</v>
      </c>
      <c r="AH15" s="116">
        <f t="shared" si="4"/>
        <v>5</v>
      </c>
      <c r="AI15" s="119">
        <f t="shared" si="11"/>
        <v>25.4</v>
      </c>
      <c r="AJ15" s="122">
        <f t="shared" si="5"/>
        <v>8</v>
      </c>
      <c r="AK15" s="140" t="str">
        <f t="shared" si="10"/>
        <v>Попов И.Л.</v>
      </c>
    </row>
    <row r="16" spans="1:37" ht="21" thickBot="1">
      <c r="A16" s="138">
        <v>8</v>
      </c>
      <c r="B16" s="33" t="s">
        <v>60</v>
      </c>
      <c r="C16" s="126">
        <v>25</v>
      </c>
      <c r="D16" s="127">
        <f t="shared" si="8"/>
        <v>2.5</v>
      </c>
      <c r="E16" s="98">
        <f t="shared" si="0"/>
        <v>7</v>
      </c>
      <c r="F16" s="4"/>
      <c r="G16" s="4"/>
      <c r="H16" s="4"/>
      <c r="I16" s="5">
        <v>1</v>
      </c>
      <c r="J16" s="5"/>
      <c r="K16" s="5"/>
      <c r="L16" s="24">
        <v>0.0006944444444444445</v>
      </c>
      <c r="M16" s="132">
        <f t="shared" si="1"/>
        <v>2.3148148148148147E-05</v>
      </c>
      <c r="N16" s="131">
        <f t="shared" si="9"/>
        <v>0.0007175925925925926</v>
      </c>
      <c r="O16" s="134">
        <f t="shared" si="6"/>
        <v>16.9</v>
      </c>
      <c r="P16" s="98">
        <f t="shared" si="2"/>
        <v>1</v>
      </c>
      <c r="Q16" s="103"/>
      <c r="R16" s="103"/>
      <c r="S16" s="100">
        <v>1</v>
      </c>
      <c r="T16" s="102"/>
      <c r="U16" s="102"/>
      <c r="V16" s="100"/>
      <c r="W16" s="103"/>
      <c r="X16" s="103"/>
      <c r="Y16" s="4">
        <v>3</v>
      </c>
      <c r="Z16" s="4"/>
      <c r="AA16" s="4"/>
      <c r="AB16" s="101"/>
      <c r="AC16" s="104"/>
      <c r="AD16" s="136">
        <v>0.03484953703703703</v>
      </c>
      <c r="AE16" s="112">
        <f t="shared" si="12"/>
        <v>0.007071759259259257</v>
      </c>
      <c r="AF16" s="112">
        <f t="shared" si="3"/>
        <v>0.0005787037037037037</v>
      </c>
      <c r="AG16" s="112">
        <f t="shared" si="7"/>
        <v>0.0076504629629629605</v>
      </c>
      <c r="AH16" s="116">
        <f t="shared" si="4"/>
        <v>3</v>
      </c>
      <c r="AI16" s="119">
        <f t="shared" si="11"/>
        <v>22.4</v>
      </c>
      <c r="AJ16" s="122">
        <f t="shared" si="5"/>
        <v>10</v>
      </c>
      <c r="AK16" s="140" t="str">
        <f t="shared" si="10"/>
        <v>Карамышев А.Н.</v>
      </c>
    </row>
    <row r="17" spans="1:37" ht="21" thickBot="1">
      <c r="A17" s="138">
        <v>9</v>
      </c>
      <c r="B17" s="33" t="s">
        <v>61</v>
      </c>
      <c r="C17" s="126">
        <v>15</v>
      </c>
      <c r="D17" s="127">
        <f t="shared" si="8"/>
        <v>0</v>
      </c>
      <c r="E17" s="98">
        <f t="shared" si="0"/>
        <v>15</v>
      </c>
      <c r="F17" s="4">
        <v>20</v>
      </c>
      <c r="G17" s="4"/>
      <c r="H17" s="4"/>
      <c r="I17" s="5">
        <v>2</v>
      </c>
      <c r="J17" s="5"/>
      <c r="K17" s="5">
        <v>8</v>
      </c>
      <c r="L17" s="24">
        <v>0.0007523148148148147</v>
      </c>
      <c r="M17" s="132">
        <f t="shared" si="1"/>
        <v>0.00375</v>
      </c>
      <c r="N17" s="131">
        <f t="shared" si="9"/>
        <v>0.004502314814814815</v>
      </c>
      <c r="O17" s="134">
        <f t="shared" si="6"/>
        <v>0.5500000000000007</v>
      </c>
      <c r="P17" s="98">
        <f t="shared" si="2"/>
        <v>15</v>
      </c>
      <c r="Q17" s="103"/>
      <c r="R17" s="103">
        <v>4</v>
      </c>
      <c r="S17" s="100">
        <v>1</v>
      </c>
      <c r="T17" s="102"/>
      <c r="U17" s="102"/>
      <c r="V17" s="100"/>
      <c r="W17" s="103"/>
      <c r="X17" s="103"/>
      <c r="Y17" s="4"/>
      <c r="Z17" s="4"/>
      <c r="AA17" s="4"/>
      <c r="AB17" s="101"/>
      <c r="AC17" s="104">
        <v>1</v>
      </c>
      <c r="AD17" s="136">
        <v>0.03668981481481482</v>
      </c>
      <c r="AE17" s="112">
        <f t="shared" si="12"/>
        <v>0.005439814814814821</v>
      </c>
      <c r="AF17" s="112">
        <f t="shared" si="3"/>
        <v>0.0005787037037037037</v>
      </c>
      <c r="AG17" s="112">
        <f t="shared" si="7"/>
        <v>0.006018518518518525</v>
      </c>
      <c r="AH17" s="116">
        <f t="shared" si="4"/>
        <v>14</v>
      </c>
      <c r="AI17" s="119">
        <f t="shared" si="11"/>
        <v>14.55</v>
      </c>
      <c r="AJ17" s="122">
        <f t="shared" si="5"/>
        <v>13</v>
      </c>
      <c r="AK17" s="140" t="str">
        <f t="shared" si="10"/>
        <v>Ремезов Н.Г.</v>
      </c>
    </row>
    <row r="18" spans="1:37" ht="21" thickBot="1">
      <c r="A18" s="138">
        <v>10</v>
      </c>
      <c r="B18" s="33" t="s">
        <v>62</v>
      </c>
      <c r="C18" s="126">
        <v>21</v>
      </c>
      <c r="D18" s="127">
        <f t="shared" si="8"/>
        <v>0.5</v>
      </c>
      <c r="E18" s="98">
        <f t="shared" si="0"/>
        <v>14</v>
      </c>
      <c r="F18" s="4">
        <v>25</v>
      </c>
      <c r="G18" s="4"/>
      <c r="H18" s="4"/>
      <c r="I18" s="5"/>
      <c r="J18" s="5">
        <v>2</v>
      </c>
      <c r="K18" s="5">
        <v>2</v>
      </c>
      <c r="L18" s="24">
        <v>0.0008217592592592592</v>
      </c>
      <c r="M18" s="132">
        <f t="shared" si="1"/>
        <v>0.0019444444444444444</v>
      </c>
      <c r="N18" s="131">
        <f t="shared" si="9"/>
        <v>0.0027662037037037034</v>
      </c>
      <c r="O18" s="134">
        <f t="shared" si="6"/>
        <v>8.05</v>
      </c>
      <c r="P18" s="98">
        <f t="shared" si="2"/>
        <v>13</v>
      </c>
      <c r="Q18" s="103"/>
      <c r="R18" s="103">
        <v>1</v>
      </c>
      <c r="S18" s="100">
        <v>1</v>
      </c>
      <c r="T18" s="102"/>
      <c r="U18" s="102"/>
      <c r="V18" s="100"/>
      <c r="W18" s="103"/>
      <c r="X18" s="103"/>
      <c r="Y18" s="4">
        <v>1</v>
      </c>
      <c r="Z18" s="4">
        <v>2</v>
      </c>
      <c r="AA18" s="4"/>
      <c r="AB18" s="101"/>
      <c r="AC18" s="104"/>
      <c r="AD18" s="136">
        <v>0.042395833333333334</v>
      </c>
      <c r="AE18" s="112">
        <f t="shared" si="12"/>
        <v>0.00767361111111111</v>
      </c>
      <c r="AF18" s="112">
        <f t="shared" si="3"/>
        <v>0.0017939814814814815</v>
      </c>
      <c r="AG18" s="112">
        <f t="shared" si="7"/>
        <v>0.009467592592592592</v>
      </c>
      <c r="AH18" s="116">
        <f t="shared" si="4"/>
        <v>1</v>
      </c>
      <c r="AI18" s="119">
        <f t="shared" si="11"/>
        <v>9.55</v>
      </c>
      <c r="AJ18" s="122">
        <f t="shared" si="5"/>
        <v>15</v>
      </c>
      <c r="AK18" s="140" t="str">
        <f t="shared" si="10"/>
        <v>Третьяков А.В.</v>
      </c>
    </row>
    <row r="19" spans="1:37" ht="21" thickBot="1">
      <c r="A19" s="138">
        <v>11</v>
      </c>
      <c r="B19" s="33" t="s">
        <v>63</v>
      </c>
      <c r="C19" s="126">
        <v>26</v>
      </c>
      <c r="D19" s="127">
        <f t="shared" si="8"/>
        <v>3</v>
      </c>
      <c r="E19" s="98">
        <f t="shared" si="0"/>
        <v>4</v>
      </c>
      <c r="F19" s="4">
        <v>10</v>
      </c>
      <c r="G19" s="4"/>
      <c r="H19" s="4"/>
      <c r="I19" s="5"/>
      <c r="J19" s="5"/>
      <c r="K19" s="5"/>
      <c r="L19" s="24">
        <v>0.0008101851851851852</v>
      </c>
      <c r="M19" s="132">
        <f t="shared" si="1"/>
        <v>0.0004629629629629629</v>
      </c>
      <c r="N19" s="131">
        <f t="shared" si="9"/>
        <v>0.001273148148148148</v>
      </c>
      <c r="O19" s="134">
        <f t="shared" si="6"/>
        <v>14.5</v>
      </c>
      <c r="P19" s="98">
        <f t="shared" si="2"/>
        <v>9</v>
      </c>
      <c r="Q19" s="103"/>
      <c r="R19" s="103">
        <v>1</v>
      </c>
      <c r="S19" s="100"/>
      <c r="T19" s="102"/>
      <c r="U19" s="102"/>
      <c r="V19" s="100"/>
      <c r="W19" s="103"/>
      <c r="X19" s="103"/>
      <c r="Y19" s="4">
        <v>1</v>
      </c>
      <c r="Z19" s="4">
        <v>1</v>
      </c>
      <c r="AA19" s="4"/>
      <c r="AB19" s="101"/>
      <c r="AC19" s="104"/>
      <c r="AD19" s="136">
        <v>0.043356481481481475</v>
      </c>
      <c r="AE19" s="112">
        <f t="shared" si="12"/>
        <v>0.005162037037037034</v>
      </c>
      <c r="AF19" s="112">
        <f t="shared" si="3"/>
        <v>0.0008680555555555555</v>
      </c>
      <c r="AG19" s="112">
        <f t="shared" si="7"/>
        <v>0.00603009259259259</v>
      </c>
      <c r="AH19" s="116">
        <f t="shared" si="4"/>
        <v>12</v>
      </c>
      <c r="AI19" s="119">
        <f t="shared" si="11"/>
        <v>29.5</v>
      </c>
      <c r="AJ19" s="122">
        <f t="shared" si="5"/>
        <v>3</v>
      </c>
      <c r="AK19" s="140" t="str">
        <f t="shared" si="10"/>
        <v>Шилов А.А.</v>
      </c>
    </row>
    <row r="20" spans="1:37" ht="21" thickBot="1">
      <c r="A20" s="138">
        <v>12</v>
      </c>
      <c r="B20" s="33" t="s">
        <v>64</v>
      </c>
      <c r="C20" s="126">
        <v>28</v>
      </c>
      <c r="D20" s="127">
        <f t="shared" si="8"/>
        <v>4</v>
      </c>
      <c r="E20" s="98">
        <f t="shared" si="0"/>
        <v>2</v>
      </c>
      <c r="F20" s="4">
        <v>2</v>
      </c>
      <c r="G20" s="4"/>
      <c r="H20" s="4"/>
      <c r="I20" s="5">
        <v>1</v>
      </c>
      <c r="J20" s="5"/>
      <c r="K20" s="5">
        <v>2</v>
      </c>
      <c r="L20" s="24">
        <v>0.0010416666666666667</v>
      </c>
      <c r="M20" s="132">
        <f t="shared" si="1"/>
        <v>0.0008101851851851852</v>
      </c>
      <c r="N20" s="131">
        <f t="shared" si="9"/>
        <v>0.001851851851851852</v>
      </c>
      <c r="O20" s="134">
        <f t="shared" si="6"/>
        <v>12</v>
      </c>
      <c r="P20" s="98">
        <f t="shared" si="2"/>
        <v>11</v>
      </c>
      <c r="Q20" s="103"/>
      <c r="R20" s="103">
        <v>5</v>
      </c>
      <c r="S20" s="100"/>
      <c r="T20" s="102"/>
      <c r="U20" s="102"/>
      <c r="V20" s="100"/>
      <c r="W20" s="103"/>
      <c r="X20" s="103"/>
      <c r="Y20" s="4">
        <v>1</v>
      </c>
      <c r="Z20" s="4">
        <v>1</v>
      </c>
      <c r="AA20" s="4"/>
      <c r="AB20" s="101"/>
      <c r="AC20" s="104"/>
      <c r="AD20" s="136">
        <v>0.04827546296296296</v>
      </c>
      <c r="AE20" s="112">
        <f t="shared" si="12"/>
        <v>0.006608796296296293</v>
      </c>
      <c r="AF20" s="112">
        <f t="shared" si="3"/>
        <v>0.001099537037037037</v>
      </c>
      <c r="AG20" s="112">
        <f t="shared" si="7"/>
        <v>0.00770833333333333</v>
      </c>
      <c r="AH20" s="116">
        <f t="shared" si="4"/>
        <v>2</v>
      </c>
      <c r="AI20" s="119">
        <f t="shared" si="11"/>
        <v>18</v>
      </c>
      <c r="AJ20" s="122">
        <f t="shared" si="5"/>
        <v>12</v>
      </c>
      <c r="AK20" s="140" t="str">
        <f t="shared" si="10"/>
        <v>Булышев А.В.</v>
      </c>
    </row>
    <row r="21" spans="1:37" ht="21" thickBot="1">
      <c r="A21" s="138">
        <v>13</v>
      </c>
      <c r="B21" s="33" t="s">
        <v>65</v>
      </c>
      <c r="C21" s="126">
        <v>25</v>
      </c>
      <c r="D21" s="127">
        <f t="shared" si="8"/>
        <v>2.5</v>
      </c>
      <c r="E21" s="98">
        <f t="shared" si="0"/>
        <v>7</v>
      </c>
      <c r="F21" s="4"/>
      <c r="G21" s="4"/>
      <c r="H21" s="4"/>
      <c r="I21" s="5"/>
      <c r="J21" s="5">
        <v>2</v>
      </c>
      <c r="K21" s="5">
        <v>2</v>
      </c>
      <c r="L21" s="24">
        <v>0.0008796296296296296</v>
      </c>
      <c r="M21" s="132">
        <f t="shared" si="1"/>
        <v>0.000787037037037037</v>
      </c>
      <c r="N21" s="131">
        <f t="shared" si="9"/>
        <v>0.0016666666666666666</v>
      </c>
      <c r="O21" s="134">
        <f t="shared" si="6"/>
        <v>12.8</v>
      </c>
      <c r="P21" s="98">
        <f t="shared" si="2"/>
        <v>10</v>
      </c>
      <c r="Q21" s="103"/>
      <c r="R21" s="103">
        <v>3</v>
      </c>
      <c r="S21" s="100"/>
      <c r="T21" s="102"/>
      <c r="U21" s="102"/>
      <c r="V21" s="100"/>
      <c r="W21" s="103"/>
      <c r="X21" s="103"/>
      <c r="Y21" s="4"/>
      <c r="Z21" s="4"/>
      <c r="AA21" s="4"/>
      <c r="AB21" s="101"/>
      <c r="AC21" s="104"/>
      <c r="AD21" s="136">
        <v>0.050995370370370365</v>
      </c>
      <c r="AE21" s="112">
        <f t="shared" si="12"/>
        <v>0.005856481481481476</v>
      </c>
      <c r="AF21" s="112">
        <f t="shared" si="3"/>
        <v>0.0001736111111111111</v>
      </c>
      <c r="AG21" s="112">
        <f t="shared" si="7"/>
        <v>0.006030092592592588</v>
      </c>
      <c r="AH21" s="116">
        <f t="shared" si="4"/>
        <v>13</v>
      </c>
      <c r="AI21" s="119">
        <f t="shared" si="11"/>
        <v>28.3</v>
      </c>
      <c r="AJ21" s="122">
        <f t="shared" si="5"/>
        <v>5</v>
      </c>
      <c r="AK21" s="140" t="str">
        <f t="shared" si="10"/>
        <v>Афанасьев А.С.</v>
      </c>
    </row>
    <row r="22" spans="1:37" ht="21" thickBot="1">
      <c r="A22" s="138">
        <v>14</v>
      </c>
      <c r="B22" s="33" t="s">
        <v>66</v>
      </c>
      <c r="C22" s="126">
        <v>26</v>
      </c>
      <c r="D22" s="127">
        <f t="shared" si="8"/>
        <v>3</v>
      </c>
      <c r="E22" s="98">
        <f t="shared" si="0"/>
        <v>4</v>
      </c>
      <c r="F22" s="4">
        <v>2</v>
      </c>
      <c r="G22" s="4"/>
      <c r="H22" s="4"/>
      <c r="I22" s="5"/>
      <c r="J22" s="5">
        <v>3</v>
      </c>
      <c r="K22" s="5"/>
      <c r="L22" s="24">
        <v>0.0006944444444444445</v>
      </c>
      <c r="M22" s="132">
        <f t="shared" si="1"/>
        <v>0.0002314814814814815</v>
      </c>
      <c r="N22" s="131">
        <f t="shared" si="9"/>
        <v>0.000925925925925926</v>
      </c>
      <c r="O22" s="134">
        <f t="shared" si="6"/>
        <v>16</v>
      </c>
      <c r="P22" s="98">
        <f t="shared" si="2"/>
        <v>5</v>
      </c>
      <c r="Q22" s="103"/>
      <c r="R22" s="103"/>
      <c r="S22" s="100">
        <v>1</v>
      </c>
      <c r="T22" s="102"/>
      <c r="U22" s="102"/>
      <c r="V22" s="100"/>
      <c r="W22" s="103"/>
      <c r="X22" s="103"/>
      <c r="Y22" s="4"/>
      <c r="Z22" s="4"/>
      <c r="AA22" s="4"/>
      <c r="AB22" s="101"/>
      <c r="AC22" s="104"/>
      <c r="AD22" s="136">
        <v>0.05346064814814815</v>
      </c>
      <c r="AE22" s="112">
        <f t="shared" si="12"/>
        <v>0.004849537037037048</v>
      </c>
      <c r="AF22" s="112">
        <f t="shared" si="3"/>
        <v>0.00023148148148148146</v>
      </c>
      <c r="AG22" s="112">
        <f t="shared" si="7"/>
        <v>0.00508101851851853</v>
      </c>
      <c r="AH22" s="116">
        <f t="shared" si="4"/>
        <v>16</v>
      </c>
      <c r="AI22" s="119">
        <f t="shared" si="11"/>
        <v>35</v>
      </c>
      <c r="AJ22" s="122">
        <f t="shared" si="5"/>
        <v>2</v>
      </c>
      <c r="AK22" s="140" t="str">
        <f t="shared" si="10"/>
        <v>Исаков А.А.</v>
      </c>
    </row>
    <row r="23" spans="1:37" ht="21" thickBot="1">
      <c r="A23" s="138">
        <v>15</v>
      </c>
      <c r="B23" s="33" t="s">
        <v>67</v>
      </c>
      <c r="C23" s="126">
        <v>18</v>
      </c>
      <c r="D23" s="127">
        <f t="shared" si="8"/>
        <v>0</v>
      </c>
      <c r="E23" s="98">
        <f t="shared" si="0"/>
        <v>15</v>
      </c>
      <c r="F23" s="4">
        <v>3</v>
      </c>
      <c r="G23" s="4"/>
      <c r="H23" s="4">
        <v>10</v>
      </c>
      <c r="I23" s="5"/>
      <c r="J23" s="5"/>
      <c r="K23" s="5">
        <v>8</v>
      </c>
      <c r="L23" s="24">
        <v>0.0008101851851851852</v>
      </c>
      <c r="M23" s="132">
        <f t="shared" si="1"/>
        <v>0.004074074074074074</v>
      </c>
      <c r="N23" s="131">
        <f t="shared" si="9"/>
        <v>0.004884259259259259</v>
      </c>
      <c r="O23" s="134">
        <f t="shared" si="6"/>
        <v>0</v>
      </c>
      <c r="P23" s="98">
        <f t="shared" si="2"/>
        <v>16</v>
      </c>
      <c r="Q23" s="103"/>
      <c r="R23" s="103">
        <v>3</v>
      </c>
      <c r="S23" s="100"/>
      <c r="T23" s="102"/>
      <c r="U23" s="102"/>
      <c r="V23" s="100"/>
      <c r="W23" s="103"/>
      <c r="X23" s="103"/>
      <c r="Y23" s="4"/>
      <c r="Z23" s="4"/>
      <c r="AA23" s="4"/>
      <c r="AB23" s="101"/>
      <c r="AC23" s="104">
        <v>1</v>
      </c>
      <c r="AD23" s="136">
        <v>0.057986111111111106</v>
      </c>
      <c r="AE23" s="112">
        <f t="shared" si="12"/>
        <v>0.005902777777777778</v>
      </c>
      <c r="AF23" s="112">
        <f t="shared" si="3"/>
        <v>0.00028935185185185184</v>
      </c>
      <c r="AG23" s="112">
        <f t="shared" si="7"/>
        <v>0.006192129629629629</v>
      </c>
      <c r="AH23" s="116">
        <f t="shared" si="4"/>
        <v>9</v>
      </c>
      <c r="AI23" s="119">
        <f t="shared" si="11"/>
        <v>9</v>
      </c>
      <c r="AJ23" s="122">
        <f t="shared" si="5"/>
        <v>16</v>
      </c>
      <c r="AK23" s="140" t="str">
        <f t="shared" si="10"/>
        <v>Тупиков А.С.</v>
      </c>
    </row>
    <row r="24" spans="1:37" ht="21" thickBot="1">
      <c r="A24" s="138">
        <v>16</v>
      </c>
      <c r="B24" s="33" t="s">
        <v>68</v>
      </c>
      <c r="C24" s="128">
        <v>29</v>
      </c>
      <c r="D24" s="129">
        <f>IF(C24&gt;20,5-(30-C24)*0.5,0)</f>
        <v>4.5</v>
      </c>
      <c r="E24" s="99">
        <f t="shared" si="0"/>
        <v>1</v>
      </c>
      <c r="F24" s="4"/>
      <c r="G24" s="4"/>
      <c r="H24" s="4"/>
      <c r="I24" s="5"/>
      <c r="J24" s="5"/>
      <c r="K24" s="5"/>
      <c r="L24" s="24">
        <v>0.000775462962962963</v>
      </c>
      <c r="M24" s="133">
        <f t="shared" si="1"/>
        <v>0</v>
      </c>
      <c r="N24" s="131">
        <f>L24+M24</f>
        <v>0.000775462962962963</v>
      </c>
      <c r="O24" s="134">
        <f t="shared" si="6"/>
        <v>16.65</v>
      </c>
      <c r="P24" s="99">
        <f t="shared" si="2"/>
        <v>3</v>
      </c>
      <c r="Q24" s="103"/>
      <c r="R24" s="103">
        <v>1</v>
      </c>
      <c r="S24" s="100">
        <v>1</v>
      </c>
      <c r="T24" s="102"/>
      <c r="U24" s="102"/>
      <c r="V24" s="100"/>
      <c r="W24" s="103"/>
      <c r="X24" s="103"/>
      <c r="Y24" s="4"/>
      <c r="Z24" s="4"/>
      <c r="AA24" s="4"/>
      <c r="AB24" s="101"/>
      <c r="AC24" s="104"/>
      <c r="AD24" s="137">
        <v>0.06107638888888889</v>
      </c>
      <c r="AE24" s="113">
        <f t="shared" si="12"/>
        <v>0.005520833333333336</v>
      </c>
      <c r="AF24" s="113">
        <f t="shared" si="3"/>
        <v>0.00028935185185185184</v>
      </c>
      <c r="AG24" s="113">
        <f t="shared" si="7"/>
        <v>0.005810185185185187</v>
      </c>
      <c r="AH24" s="117">
        <f t="shared" si="4"/>
        <v>15</v>
      </c>
      <c r="AI24" s="120">
        <f t="shared" si="11"/>
        <v>36.15</v>
      </c>
      <c r="AJ24" s="123">
        <f t="shared" si="5"/>
        <v>1</v>
      </c>
      <c r="AK24" s="141" t="str">
        <f>B24</f>
        <v>Перетятко Е.П.</v>
      </c>
    </row>
    <row r="25" spans="1:37" s="2" customFormat="1" ht="24.75" customHeight="1">
      <c r="A25" s="19" t="s">
        <v>36</v>
      </c>
      <c r="B25" s="30"/>
      <c r="C25" s="21"/>
      <c r="D25" s="22"/>
      <c r="E25" s="22"/>
      <c r="F25" s="20">
        <v>4.6296296296296294E-05</v>
      </c>
      <c r="G25" s="20">
        <v>2.3148148148148147E-05</v>
      </c>
      <c r="H25" s="20">
        <v>0.00011574074074074073</v>
      </c>
      <c r="I25" s="20">
        <v>2.3148148148148147E-05</v>
      </c>
      <c r="J25" s="20">
        <v>4.6296296296296294E-05</v>
      </c>
      <c r="K25" s="20">
        <v>0.00034722222222222224</v>
      </c>
      <c r="L25" s="23"/>
      <c r="M25" s="23"/>
      <c r="N25" s="23"/>
      <c r="O25" s="22"/>
      <c r="P25" s="22"/>
      <c r="Q25" s="20">
        <v>0.00023148148148148146</v>
      </c>
      <c r="R25" s="20">
        <v>5.7870370370370366E-05</v>
      </c>
      <c r="S25" s="20">
        <v>0.00023148148148148146</v>
      </c>
      <c r="T25" s="20">
        <v>0.00023148148148148146</v>
      </c>
      <c r="U25" s="20">
        <v>5.7870370370370366E-05</v>
      </c>
      <c r="V25" s="20">
        <v>0.00023148148148148146</v>
      </c>
      <c r="W25" s="20">
        <v>0.00023148148148148146</v>
      </c>
      <c r="X25" s="20">
        <v>0.00017361111111111112</v>
      </c>
      <c r="Y25" s="20">
        <v>0.00011574074074074073</v>
      </c>
      <c r="Z25" s="20">
        <v>0.0006944444444444445</v>
      </c>
      <c r="AA25" s="20">
        <v>0.00023148148148148146</v>
      </c>
      <c r="AB25" s="20">
        <v>0.0006944444444444445</v>
      </c>
      <c r="AC25" s="20">
        <v>0.00011574074074074073</v>
      </c>
      <c r="AD25" s="23"/>
      <c r="AE25" s="23"/>
      <c r="AH25" s="22"/>
      <c r="AI25" s="22"/>
      <c r="AK25" s="32"/>
    </row>
  </sheetData>
  <sheetProtection/>
  <mergeCells count="34">
    <mergeCell ref="T7:U7"/>
    <mergeCell ref="T6:U6"/>
    <mergeCell ref="F7:H7"/>
    <mergeCell ref="W7:X7"/>
    <mergeCell ref="A1:AC1"/>
    <mergeCell ref="A2:AC2"/>
    <mergeCell ref="A3:AC3"/>
    <mergeCell ref="B6:B8"/>
    <mergeCell ref="L7:L8"/>
    <mergeCell ref="AB6:AC6"/>
    <mergeCell ref="Y7:AA7"/>
    <mergeCell ref="P6:P8"/>
    <mergeCell ref="E6:E8"/>
    <mergeCell ref="Q7:R7"/>
    <mergeCell ref="A6:A8"/>
    <mergeCell ref="I7:K7"/>
    <mergeCell ref="AG6:AG8"/>
    <mergeCell ref="C6:C8"/>
    <mergeCell ref="D6:D8"/>
    <mergeCell ref="AJ6:AJ8"/>
    <mergeCell ref="AH6:AH8"/>
    <mergeCell ref="O6:O8"/>
    <mergeCell ref="AD6:AD8"/>
    <mergeCell ref="AI6:AI8"/>
    <mergeCell ref="AK6:AK8"/>
    <mergeCell ref="W6:X6"/>
    <mergeCell ref="Y6:AA6"/>
    <mergeCell ref="F6:N6"/>
    <mergeCell ref="N7:N8"/>
    <mergeCell ref="M7:M8"/>
    <mergeCell ref="AE6:AE8"/>
    <mergeCell ref="AF6:AF8"/>
    <mergeCell ref="AB7:AC7"/>
    <mergeCell ref="Q6:R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A1">
      <selection activeCell="H14" sqref="H14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38.00390625" style="0" customWidth="1"/>
    <col min="4" max="4" width="11.00390625" style="0" customWidth="1"/>
    <col min="5" max="5" width="10.8515625" style="0" customWidth="1"/>
    <col min="6" max="6" width="10.57421875" style="0" customWidth="1"/>
    <col min="7" max="7" width="10.28125" style="0" customWidth="1"/>
    <col min="8" max="8" width="10.7109375" style="0" customWidth="1"/>
  </cols>
  <sheetData>
    <row r="1" spans="1:8" ht="16.5">
      <c r="A1" s="66" t="s">
        <v>69</v>
      </c>
      <c r="B1" s="66"/>
      <c r="C1" s="66"/>
      <c r="D1" s="66"/>
      <c r="E1" s="66"/>
      <c r="F1" s="66"/>
      <c r="G1" s="66"/>
      <c r="H1" s="66"/>
    </row>
    <row r="2" spans="1:8" ht="16.5">
      <c r="A2" s="66" t="s">
        <v>70</v>
      </c>
      <c r="B2" s="66"/>
      <c r="C2" s="66"/>
      <c r="D2" s="66"/>
      <c r="E2" s="66"/>
      <c r="F2" s="66"/>
      <c r="G2" s="66"/>
      <c r="H2" s="66"/>
    </row>
    <row r="3" spans="1:29" ht="16.5">
      <c r="A3" s="66" t="s">
        <v>0</v>
      </c>
      <c r="B3" s="66"/>
      <c r="C3" s="66"/>
      <c r="D3" s="66"/>
      <c r="E3" s="66"/>
      <c r="F3" s="66"/>
      <c r="G3" s="66"/>
      <c r="H3" s="66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</row>
    <row r="4" spans="1:29" ht="16.5">
      <c r="A4" s="66" t="s">
        <v>1</v>
      </c>
      <c r="B4" s="66"/>
      <c r="C4" s="66"/>
      <c r="D4" s="66"/>
      <c r="E4" s="66"/>
      <c r="F4" s="66"/>
      <c r="G4" s="66"/>
      <c r="H4" s="66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</row>
    <row r="5" ht="15.75" thickBot="1"/>
    <row r="6" spans="1:8" ht="17.25" customHeight="1" thickBot="1">
      <c r="A6" s="84" t="s">
        <v>71</v>
      </c>
      <c r="B6" s="84" t="s">
        <v>72</v>
      </c>
      <c r="C6" s="84" t="s">
        <v>73</v>
      </c>
      <c r="D6" s="85" t="s">
        <v>74</v>
      </c>
      <c r="E6" s="86"/>
      <c r="F6" s="87"/>
      <c r="G6" s="84" t="s">
        <v>75</v>
      </c>
      <c r="H6" s="84" t="s">
        <v>76</v>
      </c>
    </row>
    <row r="7" spans="1:8" ht="61.5" customHeight="1" thickBot="1">
      <c r="A7" s="88"/>
      <c r="B7" s="88"/>
      <c r="C7" s="88"/>
      <c r="D7" s="89" t="s">
        <v>77</v>
      </c>
      <c r="E7" s="89" t="s">
        <v>78</v>
      </c>
      <c r="F7" s="89" t="s">
        <v>79</v>
      </c>
      <c r="G7" s="88"/>
      <c r="H7" s="88"/>
    </row>
    <row r="8" spans="1:8" ht="26.25" customHeight="1" thickBot="1">
      <c r="A8" s="34">
        <v>2</v>
      </c>
      <c r="B8" s="82">
        <v>16</v>
      </c>
      <c r="C8" s="83" t="s">
        <v>80</v>
      </c>
      <c r="D8" s="91">
        <f>'Карточки судей'!D24</f>
        <v>4.5</v>
      </c>
      <c r="E8" s="91">
        <f>'Карточки судей'!O24</f>
        <v>16.65</v>
      </c>
      <c r="F8" s="91">
        <f>'Карточки судей'!AH24</f>
        <v>15</v>
      </c>
      <c r="G8" s="91">
        <f>'Карточки судей'!AI24</f>
        <v>36.15</v>
      </c>
      <c r="H8" s="92">
        <f>'Карточки судей'!AJ24</f>
        <v>1</v>
      </c>
    </row>
    <row r="9" spans="1:8" ht="26.25" customHeight="1" thickBot="1">
      <c r="A9" s="34">
        <v>3</v>
      </c>
      <c r="B9" s="82">
        <v>14</v>
      </c>
      <c r="C9" s="83" t="s">
        <v>81</v>
      </c>
      <c r="D9" s="91">
        <f>'Карточки судей'!D22</f>
        <v>3</v>
      </c>
      <c r="E9" s="91">
        <f>'Карточки судей'!O22</f>
        <v>16</v>
      </c>
      <c r="F9" s="91">
        <f>'Карточки судей'!AH22</f>
        <v>16</v>
      </c>
      <c r="G9" s="91">
        <f>'Карточки судей'!AI22</f>
        <v>35</v>
      </c>
      <c r="H9" s="92">
        <f>'Карточки судей'!AJ22</f>
        <v>2</v>
      </c>
    </row>
    <row r="10" spans="1:8" ht="26.25" customHeight="1" thickBot="1">
      <c r="A10" s="34">
        <v>10</v>
      </c>
      <c r="B10" s="82">
        <v>11</v>
      </c>
      <c r="C10" s="83" t="s">
        <v>88</v>
      </c>
      <c r="D10" s="91">
        <f>'Карточки судей'!D19</f>
        <v>3</v>
      </c>
      <c r="E10" s="91">
        <f>'Карточки судей'!O19</f>
        <v>14.5</v>
      </c>
      <c r="F10" s="91">
        <f>'Карточки судей'!AH19</f>
        <v>12</v>
      </c>
      <c r="G10" s="91">
        <f>'Карточки судей'!AI19</f>
        <v>29.5</v>
      </c>
      <c r="H10" s="92">
        <f>'Карточки судей'!AJ19</f>
        <v>3</v>
      </c>
    </row>
    <row r="11" spans="1:8" ht="26.25" customHeight="1" thickBot="1">
      <c r="A11" s="34">
        <v>7</v>
      </c>
      <c r="B11" s="82">
        <v>3</v>
      </c>
      <c r="C11" s="83" t="s">
        <v>85</v>
      </c>
      <c r="D11" s="91">
        <f>'Карточки судей'!D11</f>
        <v>2.5</v>
      </c>
      <c r="E11" s="91">
        <f>'Карточки судей'!O11</f>
        <v>16.9</v>
      </c>
      <c r="F11" s="91">
        <f>'Карточки судей'!AH11</f>
        <v>10</v>
      </c>
      <c r="G11" s="91">
        <f>'Карточки судей'!AI11</f>
        <v>29.4</v>
      </c>
      <c r="H11" s="92">
        <f>'Карточки судей'!AJ11</f>
        <v>4</v>
      </c>
    </row>
    <row r="12" spans="1:8" ht="26.25" customHeight="1" thickBot="1">
      <c r="A12" s="34">
        <v>16</v>
      </c>
      <c r="B12" s="82">
        <v>13</v>
      </c>
      <c r="C12" s="83" t="s">
        <v>94</v>
      </c>
      <c r="D12" s="91">
        <f>'Карточки судей'!D21</f>
        <v>2.5</v>
      </c>
      <c r="E12" s="91">
        <f>'Карточки судей'!O21</f>
        <v>12.8</v>
      </c>
      <c r="F12" s="91">
        <f>'Карточки судей'!AH21</f>
        <v>13</v>
      </c>
      <c r="G12" s="91">
        <f>'Карточки судей'!AI21</f>
        <v>28.3</v>
      </c>
      <c r="H12" s="92">
        <f>'Карточки судей'!AJ21</f>
        <v>5</v>
      </c>
    </row>
    <row r="13" spans="1:8" ht="26.25" customHeight="1" thickBot="1">
      <c r="A13" s="34">
        <v>4</v>
      </c>
      <c r="B13" s="82">
        <v>4</v>
      </c>
      <c r="C13" s="83" t="s">
        <v>82</v>
      </c>
      <c r="D13" s="91">
        <f>'Карточки судей'!D12</f>
        <v>2</v>
      </c>
      <c r="E13" s="91">
        <f>'Карточки судей'!O12</f>
        <v>15.3</v>
      </c>
      <c r="F13" s="91">
        <f>'Карточки судей'!AH12</f>
        <v>11</v>
      </c>
      <c r="G13" s="91">
        <f>'Карточки судей'!AI12</f>
        <v>28.3</v>
      </c>
      <c r="H13" s="92">
        <v>6</v>
      </c>
    </row>
    <row r="14" spans="1:8" ht="26.25" customHeight="1" thickBot="1">
      <c r="A14" s="34">
        <v>6</v>
      </c>
      <c r="B14" s="82">
        <v>5</v>
      </c>
      <c r="C14" s="83" t="s">
        <v>84</v>
      </c>
      <c r="D14" s="91">
        <f>'Карточки судей'!D13</f>
        <v>2.5</v>
      </c>
      <c r="E14" s="91">
        <f>'Карточки судей'!O13</f>
        <v>15.95</v>
      </c>
      <c r="F14" s="91">
        <f>'Карточки судей'!AH13</f>
        <v>7</v>
      </c>
      <c r="G14" s="91">
        <f>'Карточки судей'!AI13</f>
        <v>25.45</v>
      </c>
      <c r="H14" s="92">
        <f>'Карточки судей'!AJ13</f>
        <v>7</v>
      </c>
    </row>
    <row r="15" spans="1:8" ht="26.25" customHeight="1" thickBot="1">
      <c r="A15" s="34">
        <v>14</v>
      </c>
      <c r="B15" s="82">
        <v>7</v>
      </c>
      <c r="C15" s="83" t="s">
        <v>92</v>
      </c>
      <c r="D15" s="91">
        <f>'Карточки судей'!D15</f>
        <v>4</v>
      </c>
      <c r="E15" s="91">
        <f>'Карточки судей'!O15</f>
        <v>16.4</v>
      </c>
      <c r="F15" s="91">
        <f>'Карточки судей'!AH15</f>
        <v>5</v>
      </c>
      <c r="G15" s="91">
        <f>'Карточки судей'!AI15</f>
        <v>25.4</v>
      </c>
      <c r="H15" s="92">
        <f>'Карточки судей'!AJ15</f>
        <v>8</v>
      </c>
    </row>
    <row r="16" spans="1:8" ht="26.25" customHeight="1" thickBot="1">
      <c r="A16" s="34">
        <v>1</v>
      </c>
      <c r="B16" s="82">
        <v>1</v>
      </c>
      <c r="C16" s="83" t="s">
        <v>95</v>
      </c>
      <c r="D16" s="91">
        <f>'Карточки судей'!D9</f>
        <v>3</v>
      </c>
      <c r="E16" s="91">
        <f>'Карточки судей'!O9</f>
        <v>15.1</v>
      </c>
      <c r="F16" s="91">
        <f>'Карточки судей'!AH9</f>
        <v>6</v>
      </c>
      <c r="G16" s="91">
        <f>'Карточки судей'!AI9</f>
        <v>24.1</v>
      </c>
      <c r="H16" s="92">
        <f>'Карточки судей'!AJ9</f>
        <v>9</v>
      </c>
    </row>
    <row r="17" spans="1:8" ht="26.25" customHeight="1" thickBot="1">
      <c r="A17" s="34">
        <v>12</v>
      </c>
      <c r="B17" s="82">
        <v>8</v>
      </c>
      <c r="C17" s="83" t="s">
        <v>90</v>
      </c>
      <c r="D17" s="91">
        <f>'Карточки судей'!D16</f>
        <v>2.5</v>
      </c>
      <c r="E17" s="91">
        <f>'Карточки судей'!O16</f>
        <v>16.9</v>
      </c>
      <c r="F17" s="91">
        <f>'Карточки судей'!AH16</f>
        <v>3</v>
      </c>
      <c r="G17" s="91">
        <f>'Карточки судей'!AI16</f>
        <v>22.4</v>
      </c>
      <c r="H17" s="92">
        <f>'Карточки судей'!AJ16</f>
        <v>10</v>
      </c>
    </row>
    <row r="18" spans="1:8" ht="26.25" customHeight="1" thickBot="1">
      <c r="A18" s="34">
        <v>9</v>
      </c>
      <c r="B18" s="82">
        <v>2</v>
      </c>
      <c r="C18" s="83" t="s">
        <v>87</v>
      </c>
      <c r="D18" s="91">
        <f>'Карточки судей'!D10</f>
        <v>2.5</v>
      </c>
      <c r="E18" s="91">
        <f>'Карточки судей'!O10</f>
        <v>11.5</v>
      </c>
      <c r="F18" s="91">
        <f>'Карточки судей'!AH10</f>
        <v>8</v>
      </c>
      <c r="G18" s="91">
        <f>'Карточки судей'!AI10</f>
        <v>22</v>
      </c>
      <c r="H18" s="92">
        <f>'Карточки судей'!AJ10</f>
        <v>11</v>
      </c>
    </row>
    <row r="19" spans="1:8" ht="26.25" customHeight="1" thickBot="1">
      <c r="A19" s="34">
        <v>15</v>
      </c>
      <c r="B19" s="82">
        <v>12</v>
      </c>
      <c r="C19" s="83" t="s">
        <v>93</v>
      </c>
      <c r="D19" s="91">
        <f>'Карточки судей'!D20</f>
        <v>4</v>
      </c>
      <c r="E19" s="91">
        <f>'Карточки судей'!O20</f>
        <v>12</v>
      </c>
      <c r="F19" s="91">
        <f>'Карточки судей'!AH20</f>
        <v>2</v>
      </c>
      <c r="G19" s="91">
        <f>'Карточки судей'!AI20</f>
        <v>18</v>
      </c>
      <c r="H19" s="92">
        <f>'Карточки судей'!AJ20</f>
        <v>12</v>
      </c>
    </row>
    <row r="20" spans="1:8" ht="26.25" customHeight="1" thickBot="1">
      <c r="A20" s="34">
        <v>5</v>
      </c>
      <c r="B20" s="82">
        <v>9</v>
      </c>
      <c r="C20" s="83" t="s">
        <v>83</v>
      </c>
      <c r="D20" s="91">
        <f>'Карточки судей'!D17</f>
        <v>0</v>
      </c>
      <c r="E20" s="91">
        <f>'Карточки судей'!O17</f>
        <v>0.5500000000000007</v>
      </c>
      <c r="F20" s="91">
        <f>'Карточки судей'!AH17</f>
        <v>14</v>
      </c>
      <c r="G20" s="91">
        <f>'Карточки судей'!AI17</f>
        <v>14.55</v>
      </c>
      <c r="H20" s="92">
        <f>'Карточки судей'!AJ17</f>
        <v>13</v>
      </c>
    </row>
    <row r="21" spans="1:8" ht="26.25" customHeight="1" thickBot="1">
      <c r="A21" s="34">
        <v>8</v>
      </c>
      <c r="B21" s="82">
        <v>6</v>
      </c>
      <c r="C21" s="83" t="s">
        <v>86</v>
      </c>
      <c r="D21" s="91">
        <f>'Карточки судей'!D14</f>
        <v>2.5</v>
      </c>
      <c r="E21" s="91">
        <f>'Карточки судей'!O14</f>
        <v>7.6</v>
      </c>
      <c r="F21" s="91">
        <f>'Карточки судей'!AH14</f>
        <v>4</v>
      </c>
      <c r="G21" s="91">
        <f>'Карточки судей'!AI14</f>
        <v>14.1</v>
      </c>
      <c r="H21" s="92">
        <f>'Карточки судей'!AJ14</f>
        <v>14</v>
      </c>
    </row>
    <row r="22" spans="1:8" ht="26.25" customHeight="1" thickBot="1">
      <c r="A22" s="34">
        <v>13</v>
      </c>
      <c r="B22" s="82">
        <v>10</v>
      </c>
      <c r="C22" s="83" t="s">
        <v>91</v>
      </c>
      <c r="D22" s="91">
        <f>'Карточки судей'!D18</f>
        <v>0.5</v>
      </c>
      <c r="E22" s="91">
        <f>'Карточки судей'!O18</f>
        <v>8.05</v>
      </c>
      <c r="F22" s="91">
        <f>'Карточки судей'!AH18</f>
        <v>1</v>
      </c>
      <c r="G22" s="91">
        <f>'Карточки судей'!AI18</f>
        <v>9.55</v>
      </c>
      <c r="H22" s="92">
        <f>'Карточки судей'!AJ18</f>
        <v>15</v>
      </c>
    </row>
    <row r="23" spans="1:8" ht="26.25" customHeight="1" thickBot="1">
      <c r="A23" s="34">
        <v>11</v>
      </c>
      <c r="B23" s="82">
        <v>15</v>
      </c>
      <c r="C23" s="83" t="s">
        <v>89</v>
      </c>
      <c r="D23" s="91">
        <f>'Карточки судей'!D23</f>
        <v>0</v>
      </c>
      <c r="E23" s="91">
        <f>'Карточки судей'!O23</f>
        <v>0</v>
      </c>
      <c r="F23" s="91">
        <f>'Карточки судей'!AH23</f>
        <v>9</v>
      </c>
      <c r="G23" s="91">
        <f>'Карточки судей'!AI23</f>
        <v>9</v>
      </c>
      <c r="H23" s="92">
        <f>'Карточки судей'!AJ23</f>
        <v>16</v>
      </c>
    </row>
    <row r="24" ht="24.75" customHeight="1"/>
    <row r="25" spans="1:7" ht="16.5">
      <c r="A25" s="93" t="s">
        <v>96</v>
      </c>
      <c r="D25" s="93" t="s">
        <v>97</v>
      </c>
      <c r="G25" s="93" t="s">
        <v>99</v>
      </c>
    </row>
    <row r="26" spans="1:7" ht="17.25">
      <c r="A26" s="93"/>
      <c r="G26" s="96"/>
    </row>
    <row r="27" spans="1:7" ht="16.5">
      <c r="A27" s="93" t="s">
        <v>98</v>
      </c>
      <c r="B27" s="93"/>
      <c r="D27" s="93" t="s">
        <v>97</v>
      </c>
      <c r="G27" s="95" t="s">
        <v>100</v>
      </c>
    </row>
    <row r="28" spans="1:7" ht="16.5">
      <c r="A28" s="94"/>
      <c r="E28" s="94"/>
      <c r="G28" s="95"/>
    </row>
    <row r="29" spans="1:7" ht="16.5">
      <c r="A29" s="93"/>
      <c r="D29" s="93" t="s">
        <v>97</v>
      </c>
      <c r="G29" s="95" t="s">
        <v>101</v>
      </c>
    </row>
    <row r="30" spans="6:7" ht="16.5">
      <c r="F30" s="93"/>
      <c r="G30" s="93"/>
    </row>
    <row r="31" spans="1:7" ht="16.5">
      <c r="A31" s="94"/>
      <c r="D31" s="93" t="s">
        <v>97</v>
      </c>
      <c r="E31" s="94"/>
      <c r="G31" s="95" t="s">
        <v>102</v>
      </c>
    </row>
    <row r="32" spans="1:7" ht="17.25">
      <c r="A32" s="93"/>
      <c r="G32" s="96"/>
    </row>
    <row r="33" spans="4:7" ht="16.5">
      <c r="D33" s="93" t="s">
        <v>97</v>
      </c>
      <c r="F33" s="93"/>
      <c r="G33" s="93" t="s">
        <v>103</v>
      </c>
    </row>
    <row r="34" spans="1:5" ht="15">
      <c r="A34" s="94"/>
      <c r="E34" s="94"/>
    </row>
  </sheetData>
  <sheetProtection/>
  <mergeCells count="10">
    <mergeCell ref="A1:H1"/>
    <mergeCell ref="A2:H2"/>
    <mergeCell ref="A3:H3"/>
    <mergeCell ref="A4:H4"/>
    <mergeCell ref="A6:A7"/>
    <mergeCell ref="B6:B7"/>
    <mergeCell ref="C6:C7"/>
    <mergeCell ref="D6:F6"/>
    <mergeCell ref="H6:H7"/>
    <mergeCell ref="G6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2016-08-11T07:52:07Z</cp:lastPrinted>
  <dcterms:created xsi:type="dcterms:W3CDTF">2016-08-09T07:42:29Z</dcterms:created>
  <dcterms:modified xsi:type="dcterms:W3CDTF">2016-08-11T08:44:26Z</dcterms:modified>
  <cp:category/>
  <cp:version/>
  <cp:contentType/>
  <cp:contentStatus/>
</cp:coreProperties>
</file>